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I:\ÁREA DE PROYECTOS\12_CCB\1_GT Estrategia Nacional Digitalización 2021\2_SBG_Informe\"/>
    </mc:Choice>
  </mc:AlternateContent>
  <xr:revisionPtr revIDLastSave="0" documentId="13_ncr:1_{669B6C9A-96F6-4D88-96A0-09C11A72B882}" xr6:coauthVersionLast="47" xr6:coauthVersionMax="47" xr10:uidLastSave="{00000000-0000-0000-0000-000000000000}"/>
  <bookViews>
    <workbookView xWindow="-120" yWindow="-120" windowWidth="19440" windowHeight="10440" tabRatio="608" firstSheet="7" activeTab="10" xr2:uid="{00000000-000D-0000-FFFF-FFFF00000000}"/>
  </bookViews>
  <sheets>
    <sheet name="1_Instituciones" sheetId="21" r:id="rId1"/>
    <sheet name="2_Bibliotecas digitales" sheetId="24" r:id="rId2"/>
    <sheet name="Listado instituciones" sheetId="28" r:id="rId3"/>
    <sheet name="3_Cargadas en bcas. ajenas" sheetId="26" r:id="rId4"/>
    <sheet name="4_Proyectos fuera de red" sheetId="27" r:id="rId5"/>
    <sheet name="5_Proyectos colectivos" sheetId="15" r:id="rId6"/>
    <sheet name="Leyenda" sheetId="19" r:id="rId7"/>
    <sheet name="Medias" sheetId="29" r:id="rId8"/>
    <sheet name="CuadroBibliotecasDigitales" sheetId="30" r:id="rId9"/>
    <sheet name="Tabla_tipos de proyectos" sheetId="17" r:id="rId10"/>
    <sheet name="Tabla_CCAA" sheetId="18" r:id="rId11"/>
  </sheets>
  <definedNames>
    <definedName name="_xlnm._FilterDatabase" localSheetId="0" hidden="1">'1_Instituciones'!$A$1:$J$772</definedName>
    <definedName name="_xlnm._FilterDatabase" localSheetId="1" hidden="1">'2_Bibliotecas digitales'!$A$1:$BD$237</definedName>
    <definedName name="_xlnm._FilterDatabase" localSheetId="3" hidden="1">'3_Cargadas en bcas. ajenas'!$K$1:$K$672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 i="30" l="1"/>
  <c r="B18" i="30"/>
  <c r="F18" i="30"/>
  <c r="C18" i="30"/>
  <c r="B768" i="21"/>
  <c r="D761" i="21"/>
  <c r="I14" i="29"/>
  <c r="I15" i="29"/>
  <c r="I16" i="29"/>
  <c r="I17" i="29"/>
  <c r="I18" i="29"/>
  <c r="I19" i="29"/>
  <c r="I20" i="29"/>
  <c r="I21" i="29"/>
  <c r="I22" i="29"/>
  <c r="I23" i="29"/>
  <c r="I24" i="29"/>
  <c r="I25" i="29"/>
  <c r="I26" i="29"/>
  <c r="I13" i="29"/>
  <c r="F13" i="29"/>
  <c r="I4" i="29"/>
  <c r="I5" i="29"/>
  <c r="I6" i="29"/>
  <c r="I7" i="29"/>
  <c r="I3" i="29"/>
  <c r="F3" i="29"/>
  <c r="F14" i="29"/>
  <c r="F15" i="29"/>
  <c r="F16" i="29"/>
  <c r="F17" i="29"/>
  <c r="F18" i="29"/>
  <c r="F19" i="29"/>
  <c r="F20" i="29"/>
  <c r="F21" i="29"/>
  <c r="F22" i="29"/>
  <c r="F23" i="29"/>
  <c r="F24" i="29"/>
  <c r="F25" i="29"/>
  <c r="F26" i="29"/>
  <c r="C25" i="29"/>
  <c r="O3" i="29"/>
  <c r="Q3" i="29" s="1"/>
  <c r="G260" i="21"/>
  <c r="G628" i="21"/>
  <c r="F4" i="29"/>
  <c r="L3" i="29"/>
  <c r="N3" i="29" s="1"/>
  <c r="B771" i="21"/>
  <c r="B770" i="21"/>
  <c r="B767" i="21"/>
  <c r="B763" i="21"/>
  <c r="B772" i="21" s="1"/>
  <c r="R26" i="29"/>
  <c r="T26" i="29" s="1"/>
  <c r="O26" i="29"/>
  <c r="Q26" i="29" s="1"/>
  <c r="L26" i="29"/>
  <c r="M26" i="29" s="1"/>
  <c r="R25" i="29"/>
  <c r="T25" i="29" s="1"/>
  <c r="O25" i="29"/>
  <c r="Q25" i="29" s="1"/>
  <c r="L25" i="29"/>
  <c r="N25" i="29" s="1"/>
  <c r="R24" i="29"/>
  <c r="T24" i="29" s="1"/>
  <c r="O24" i="29"/>
  <c r="Q24" i="29" s="1"/>
  <c r="L24" i="29"/>
  <c r="N24" i="29" s="1"/>
  <c r="R23" i="29"/>
  <c r="T23" i="29" s="1"/>
  <c r="O23" i="29"/>
  <c r="Q23" i="29" s="1"/>
  <c r="L23" i="29"/>
  <c r="N23" i="29" s="1"/>
  <c r="R22" i="29"/>
  <c r="S22" i="29" s="1"/>
  <c r="O22" i="29"/>
  <c r="Q22" i="29" s="1"/>
  <c r="L22" i="29"/>
  <c r="N22" i="29" s="1"/>
  <c r="R21" i="29"/>
  <c r="T21" i="29" s="1"/>
  <c r="O21" i="29"/>
  <c r="Q21" i="29" s="1"/>
  <c r="L21" i="29"/>
  <c r="N21" i="29" s="1"/>
  <c r="R20" i="29"/>
  <c r="T20" i="29" s="1"/>
  <c r="O20" i="29"/>
  <c r="Q20" i="29" s="1"/>
  <c r="L20" i="29"/>
  <c r="N20" i="29" s="1"/>
  <c r="R19" i="29"/>
  <c r="T19" i="29" s="1"/>
  <c r="O19" i="29"/>
  <c r="Q19" i="29" s="1"/>
  <c r="L19" i="29"/>
  <c r="N19" i="29" s="1"/>
  <c r="R18" i="29"/>
  <c r="T18" i="29" s="1"/>
  <c r="O18" i="29"/>
  <c r="Q18" i="29" s="1"/>
  <c r="L18" i="29"/>
  <c r="N18" i="29" s="1"/>
  <c r="R17" i="29"/>
  <c r="T17" i="29" s="1"/>
  <c r="O17" i="29"/>
  <c r="Q17" i="29" s="1"/>
  <c r="L17" i="29"/>
  <c r="N17" i="29" s="1"/>
  <c r="R16" i="29"/>
  <c r="T16" i="29" s="1"/>
  <c r="O16" i="29"/>
  <c r="Q16" i="29" s="1"/>
  <c r="L16" i="29"/>
  <c r="N16" i="29" s="1"/>
  <c r="R15" i="29"/>
  <c r="T15" i="29" s="1"/>
  <c r="O15" i="29"/>
  <c r="Q15" i="29" s="1"/>
  <c r="L15" i="29"/>
  <c r="N15" i="29" s="1"/>
  <c r="R14" i="29"/>
  <c r="T14" i="29" s="1"/>
  <c r="O14" i="29"/>
  <c r="Q14" i="29" s="1"/>
  <c r="L14" i="29"/>
  <c r="N14" i="29" s="1"/>
  <c r="R13" i="29"/>
  <c r="O13" i="29"/>
  <c r="L13" i="29"/>
  <c r="R7" i="29"/>
  <c r="T7" i="29" s="1"/>
  <c r="O7" i="29"/>
  <c r="Q7" i="29" s="1"/>
  <c r="L7" i="29"/>
  <c r="N7" i="29" s="1"/>
  <c r="R6" i="29"/>
  <c r="T6" i="29" s="1"/>
  <c r="O6" i="29"/>
  <c r="Q6" i="29" s="1"/>
  <c r="L6" i="29"/>
  <c r="N6" i="29" s="1"/>
  <c r="R5" i="29"/>
  <c r="T5" i="29" s="1"/>
  <c r="O5" i="29"/>
  <c r="Q5" i="29" s="1"/>
  <c r="L5" i="29"/>
  <c r="N5" i="29" s="1"/>
  <c r="R4" i="29"/>
  <c r="T4" i="29" s="1"/>
  <c r="O4" i="29"/>
  <c r="Q4" i="29" s="1"/>
  <c r="L4" i="29"/>
  <c r="N4" i="29" s="1"/>
  <c r="R3" i="29"/>
  <c r="T3" i="29" s="1"/>
  <c r="B766" i="15"/>
  <c r="B765" i="15"/>
  <c r="B764" i="15"/>
  <c r="B763" i="15"/>
  <c r="B762" i="15"/>
  <c r="B761" i="15"/>
  <c r="B760" i="15"/>
  <c r="B759" i="15"/>
  <c r="B758" i="15"/>
  <c r="B757" i="15"/>
  <c r="B756" i="15"/>
  <c r="B755" i="15"/>
  <c r="B754" i="15"/>
  <c r="B753" i="15"/>
  <c r="B752" i="15"/>
  <c r="B751" i="15"/>
  <c r="B750" i="15"/>
  <c r="B749" i="15"/>
  <c r="B748" i="15"/>
  <c r="B747" i="15"/>
  <c r="B746" i="15"/>
  <c r="B745" i="15"/>
  <c r="B744" i="15"/>
  <c r="B743" i="15"/>
  <c r="B742" i="15"/>
  <c r="B741" i="15"/>
  <c r="B740" i="15"/>
  <c r="B739" i="15"/>
  <c r="B738" i="15"/>
  <c r="B737" i="15"/>
  <c r="B736" i="15"/>
  <c r="B735" i="15"/>
  <c r="B734" i="15"/>
  <c r="B733" i="15"/>
  <c r="B732" i="15"/>
  <c r="B731" i="15"/>
  <c r="B730" i="15"/>
  <c r="B729" i="15"/>
  <c r="B728" i="15"/>
  <c r="B727" i="15"/>
  <c r="B726" i="15"/>
  <c r="B725" i="15"/>
  <c r="B724" i="15"/>
  <c r="B723" i="15"/>
  <c r="B722" i="15"/>
  <c r="B721" i="15"/>
  <c r="B720" i="15"/>
  <c r="B719" i="15"/>
  <c r="B718" i="15"/>
  <c r="B717" i="15"/>
  <c r="B716" i="15"/>
  <c r="B715" i="15"/>
  <c r="B714" i="15"/>
  <c r="B713" i="15"/>
  <c r="B712" i="15"/>
  <c r="B711" i="15"/>
  <c r="B710" i="15"/>
  <c r="B709" i="15"/>
  <c r="B708" i="15"/>
  <c r="B707" i="15"/>
  <c r="B706" i="15"/>
  <c r="B705" i="15"/>
  <c r="B704" i="15"/>
  <c r="B703" i="15"/>
  <c r="B702" i="15"/>
  <c r="B701" i="15"/>
  <c r="B700" i="15"/>
  <c r="B699" i="15"/>
  <c r="B698" i="15"/>
  <c r="B697" i="15"/>
  <c r="B696" i="15"/>
  <c r="B695" i="15"/>
  <c r="B694" i="15"/>
  <c r="B693" i="15"/>
  <c r="B692" i="15"/>
  <c r="B691" i="15"/>
  <c r="B690" i="15"/>
  <c r="B689" i="15"/>
  <c r="B688" i="15"/>
  <c r="B687" i="15"/>
  <c r="B686" i="15"/>
  <c r="B685" i="15"/>
  <c r="B684" i="15"/>
  <c r="B683" i="15"/>
  <c r="B682" i="15"/>
  <c r="B681" i="15"/>
  <c r="B680" i="15"/>
  <c r="B679" i="15"/>
  <c r="B678" i="15"/>
  <c r="B677" i="15"/>
  <c r="B676" i="15"/>
  <c r="B675" i="15"/>
  <c r="B674" i="15"/>
  <c r="B673" i="15"/>
  <c r="B672" i="15"/>
  <c r="B671" i="15"/>
  <c r="B670" i="15"/>
  <c r="B669" i="15"/>
  <c r="B668" i="15"/>
  <c r="B667" i="15"/>
  <c r="B666" i="15"/>
  <c r="B665" i="15"/>
  <c r="B664" i="15"/>
  <c r="B663" i="15"/>
  <c r="B662" i="15"/>
  <c r="B661" i="15"/>
  <c r="B660" i="15"/>
  <c r="B659" i="15"/>
  <c r="B658" i="15"/>
  <c r="B657" i="15"/>
  <c r="B656" i="15"/>
  <c r="B655" i="15"/>
  <c r="B654" i="15"/>
  <c r="B653" i="15"/>
  <c r="B652" i="15"/>
  <c r="B651" i="15"/>
  <c r="B650" i="15"/>
  <c r="B649" i="15"/>
  <c r="B648" i="15"/>
  <c r="B647" i="15"/>
  <c r="B646" i="15"/>
  <c r="B645" i="15"/>
  <c r="B644" i="15"/>
  <c r="B643" i="15"/>
  <c r="B642" i="15"/>
  <c r="B641" i="15"/>
  <c r="B640" i="15"/>
  <c r="B639" i="15"/>
  <c r="B638" i="15"/>
  <c r="B637" i="15"/>
  <c r="B636" i="15"/>
  <c r="B635" i="15"/>
  <c r="B634" i="15"/>
  <c r="B633" i="15"/>
  <c r="B632" i="15"/>
  <c r="B631" i="15"/>
  <c r="B630" i="15"/>
  <c r="B629" i="15"/>
  <c r="B628" i="15"/>
  <c r="B627" i="15"/>
  <c r="B626" i="15"/>
  <c r="B625" i="15"/>
  <c r="B624" i="15"/>
  <c r="B623" i="15"/>
  <c r="B622" i="15"/>
  <c r="B621" i="15"/>
  <c r="B620" i="15"/>
  <c r="B619" i="15"/>
  <c r="B618" i="15"/>
  <c r="B617" i="15"/>
  <c r="B616" i="15"/>
  <c r="B615" i="15"/>
  <c r="B614" i="15"/>
  <c r="B613" i="15"/>
  <c r="B612" i="15"/>
  <c r="B611" i="15"/>
  <c r="B610" i="15"/>
  <c r="B609" i="15"/>
  <c r="B608" i="15"/>
  <c r="B607" i="15"/>
  <c r="B606" i="15"/>
  <c r="B605" i="15"/>
  <c r="B604" i="15"/>
  <c r="B603" i="15"/>
  <c r="B602" i="15"/>
  <c r="B601" i="15"/>
  <c r="B600" i="15"/>
  <c r="B599" i="15"/>
  <c r="B598" i="15"/>
  <c r="B597" i="15"/>
  <c r="B596" i="15"/>
  <c r="B595" i="15"/>
  <c r="B594" i="15"/>
  <c r="B593" i="15"/>
  <c r="B592" i="15"/>
  <c r="B591" i="15"/>
  <c r="B590" i="15"/>
  <c r="B589" i="15"/>
  <c r="B588" i="15"/>
  <c r="B587" i="15"/>
  <c r="B586" i="15"/>
  <c r="B585" i="15"/>
  <c r="B584" i="15"/>
  <c r="B583" i="15"/>
  <c r="B582" i="15"/>
  <c r="B581" i="15"/>
  <c r="B580" i="15"/>
  <c r="B579" i="15"/>
  <c r="B578" i="15"/>
  <c r="B577" i="15"/>
  <c r="B576" i="15"/>
  <c r="B575" i="15"/>
  <c r="B574" i="15"/>
  <c r="B573" i="15"/>
  <c r="B572" i="15"/>
  <c r="B571" i="15"/>
  <c r="B570" i="15"/>
  <c r="B569" i="15"/>
  <c r="B568" i="15"/>
  <c r="B567" i="15"/>
  <c r="B566" i="15"/>
  <c r="B565" i="15"/>
  <c r="B564" i="15"/>
  <c r="B563" i="15"/>
  <c r="B562" i="15"/>
  <c r="B561" i="15"/>
  <c r="B560" i="15"/>
  <c r="B559" i="15"/>
  <c r="B558" i="15"/>
  <c r="B557" i="15"/>
  <c r="B556" i="15"/>
  <c r="B555" i="15"/>
  <c r="B554" i="15"/>
  <c r="B553" i="15"/>
  <c r="B552" i="15"/>
  <c r="B551" i="15"/>
  <c r="B550" i="15"/>
  <c r="B549" i="15"/>
  <c r="B548" i="15"/>
  <c r="B547" i="15"/>
  <c r="B546" i="15"/>
  <c r="B545" i="15"/>
  <c r="B544" i="15"/>
  <c r="B543" i="15"/>
  <c r="B542" i="15"/>
  <c r="B541" i="15"/>
  <c r="B540" i="15"/>
  <c r="B539" i="15"/>
  <c r="B538" i="15"/>
  <c r="B537" i="15"/>
  <c r="B536" i="15"/>
  <c r="B535" i="15"/>
  <c r="B534" i="15"/>
  <c r="B533" i="15"/>
  <c r="B532" i="15"/>
  <c r="B531" i="15"/>
  <c r="B530" i="15"/>
  <c r="B529" i="15"/>
  <c r="B528" i="15"/>
  <c r="B527" i="15"/>
  <c r="B526" i="15"/>
  <c r="B525" i="15"/>
  <c r="B524" i="15"/>
  <c r="B523" i="15"/>
  <c r="B522" i="15"/>
  <c r="B521" i="15"/>
  <c r="B520" i="15"/>
  <c r="B519" i="15"/>
  <c r="B518" i="15"/>
  <c r="B517" i="15"/>
  <c r="B516" i="15"/>
  <c r="B515" i="15"/>
  <c r="B514" i="15"/>
  <c r="B513" i="15"/>
  <c r="B512" i="15"/>
  <c r="B511" i="15"/>
  <c r="B510" i="15"/>
  <c r="B509" i="15"/>
  <c r="B508" i="15"/>
  <c r="B507" i="15"/>
  <c r="B506" i="15"/>
  <c r="B505" i="15"/>
  <c r="B504" i="15"/>
  <c r="B503" i="15"/>
  <c r="B502" i="15"/>
  <c r="B501" i="15"/>
  <c r="B500" i="15"/>
  <c r="B499" i="15"/>
  <c r="B498" i="15"/>
  <c r="B497" i="15"/>
  <c r="B496" i="15"/>
  <c r="B495" i="15"/>
  <c r="B494" i="15"/>
  <c r="B493" i="15"/>
  <c r="B492" i="15"/>
  <c r="B491" i="15"/>
  <c r="B490" i="15"/>
  <c r="B489" i="15"/>
  <c r="B488" i="15"/>
  <c r="B487" i="15"/>
  <c r="B486" i="15"/>
  <c r="B485" i="15"/>
  <c r="B484" i="15"/>
  <c r="B483" i="15"/>
  <c r="B482" i="15"/>
  <c r="B481" i="15"/>
  <c r="B480" i="15"/>
  <c r="B479" i="15"/>
  <c r="B478" i="15"/>
  <c r="B477" i="15"/>
  <c r="B476" i="15"/>
  <c r="B475" i="15"/>
  <c r="B474" i="15"/>
  <c r="B473" i="15"/>
  <c r="B472" i="15"/>
  <c r="B471" i="15"/>
  <c r="B470" i="15"/>
  <c r="B469" i="15"/>
  <c r="B468" i="15"/>
  <c r="B467" i="15"/>
  <c r="B466" i="15"/>
  <c r="B465" i="15"/>
  <c r="B464" i="15"/>
  <c r="B463" i="15"/>
  <c r="B462" i="15"/>
  <c r="B461" i="15"/>
  <c r="B460" i="15"/>
  <c r="B459" i="15"/>
  <c r="B458" i="15"/>
  <c r="B457" i="15"/>
  <c r="B456" i="15"/>
  <c r="B455" i="15"/>
  <c r="B454" i="15"/>
  <c r="B453" i="15"/>
  <c r="B452" i="15"/>
  <c r="B451" i="15"/>
  <c r="B450" i="15"/>
  <c r="B449" i="15"/>
  <c r="B448" i="15"/>
  <c r="B447" i="15"/>
  <c r="B446" i="15"/>
  <c r="B445" i="15"/>
  <c r="B444" i="15"/>
  <c r="B443" i="15"/>
  <c r="B442" i="15"/>
  <c r="B441" i="15"/>
  <c r="B440" i="15"/>
  <c r="B439" i="15"/>
  <c r="B438" i="15"/>
  <c r="B437" i="15"/>
  <c r="B436" i="15"/>
  <c r="B435" i="15"/>
  <c r="B434" i="15"/>
  <c r="B433" i="15"/>
  <c r="B432" i="15"/>
  <c r="B431" i="15"/>
  <c r="B430" i="15"/>
  <c r="B429" i="15"/>
  <c r="B428" i="15"/>
  <c r="B427" i="15"/>
  <c r="B426" i="15"/>
  <c r="B425" i="15"/>
  <c r="B424" i="15"/>
  <c r="B423" i="15"/>
  <c r="B422" i="15"/>
  <c r="B421" i="15"/>
  <c r="B420" i="15"/>
  <c r="B419" i="15"/>
  <c r="B418" i="15"/>
  <c r="B417" i="15"/>
  <c r="B416" i="15"/>
  <c r="B415" i="15"/>
  <c r="B414" i="15"/>
  <c r="B413" i="15"/>
  <c r="B412" i="15"/>
  <c r="B411" i="15"/>
  <c r="B410" i="15"/>
  <c r="B409" i="15"/>
  <c r="B408" i="15"/>
  <c r="B407" i="15"/>
  <c r="B406" i="15"/>
  <c r="B405" i="15"/>
  <c r="B404" i="15"/>
  <c r="B403" i="15"/>
  <c r="B402" i="15"/>
  <c r="B401" i="15"/>
  <c r="B400" i="15"/>
  <c r="B399" i="15"/>
  <c r="B398" i="15"/>
  <c r="B397" i="15"/>
  <c r="B396" i="15"/>
  <c r="B395" i="15"/>
  <c r="B394" i="15"/>
  <c r="B393" i="15"/>
  <c r="B392" i="15"/>
  <c r="B391" i="15"/>
  <c r="B390" i="15"/>
  <c r="B389" i="15"/>
  <c r="B388" i="15"/>
  <c r="B387" i="15"/>
  <c r="B386" i="15"/>
  <c r="B385" i="15"/>
  <c r="B384" i="15"/>
  <c r="B383" i="15"/>
  <c r="B382" i="15"/>
  <c r="B381" i="15"/>
  <c r="B380" i="15"/>
  <c r="B379" i="15"/>
  <c r="B378" i="15"/>
  <c r="B377" i="15"/>
  <c r="B376" i="15"/>
  <c r="B375" i="15"/>
  <c r="B374" i="15"/>
  <c r="B373" i="15"/>
  <c r="B372" i="15"/>
  <c r="B371" i="15"/>
  <c r="B370" i="15"/>
  <c r="B369" i="15"/>
  <c r="B368" i="15"/>
  <c r="B367" i="15"/>
  <c r="B366" i="15"/>
  <c r="B365" i="15"/>
  <c r="B364" i="15"/>
  <c r="B363" i="15"/>
  <c r="B362" i="15"/>
  <c r="B361" i="15"/>
  <c r="B360" i="15"/>
  <c r="B359" i="15"/>
  <c r="B358" i="15"/>
  <c r="B357" i="15"/>
  <c r="B356" i="15"/>
  <c r="B355" i="15"/>
  <c r="B354" i="15"/>
  <c r="B353" i="15"/>
  <c r="B352" i="15"/>
  <c r="B351" i="15"/>
  <c r="B350" i="15"/>
  <c r="B349" i="15"/>
  <c r="B348" i="15"/>
  <c r="B347" i="15"/>
  <c r="B346" i="15"/>
  <c r="B345" i="15"/>
  <c r="B344" i="15"/>
  <c r="B343" i="15"/>
  <c r="B342" i="15"/>
  <c r="B341" i="15"/>
  <c r="B340" i="15"/>
  <c r="B339" i="15"/>
  <c r="B338" i="15"/>
  <c r="B337" i="15"/>
  <c r="B336" i="15"/>
  <c r="B335" i="15"/>
  <c r="B334" i="15"/>
  <c r="B333" i="15"/>
  <c r="B332" i="15"/>
  <c r="B331" i="15"/>
  <c r="B330" i="15"/>
  <c r="B329" i="15"/>
  <c r="B328" i="15"/>
  <c r="B327" i="15"/>
  <c r="B326" i="15"/>
  <c r="B325" i="15"/>
  <c r="B324" i="15"/>
  <c r="B323" i="15"/>
  <c r="B322" i="15"/>
  <c r="B321" i="15"/>
  <c r="B320" i="15"/>
  <c r="B319" i="15"/>
  <c r="B318" i="15"/>
  <c r="B317" i="15"/>
  <c r="B316" i="15"/>
  <c r="B315" i="15"/>
  <c r="B314" i="15"/>
  <c r="B313" i="15"/>
  <c r="B312" i="15"/>
  <c r="B311" i="15"/>
  <c r="B310" i="15"/>
  <c r="B309" i="15"/>
  <c r="B308" i="15"/>
  <c r="B307" i="15"/>
  <c r="B306" i="15"/>
  <c r="B305" i="15"/>
  <c r="B304" i="15"/>
  <c r="B303" i="15"/>
  <c r="B302" i="15"/>
  <c r="B301" i="15"/>
  <c r="B300" i="15"/>
  <c r="B299" i="15"/>
  <c r="B298" i="15"/>
  <c r="B297" i="15"/>
  <c r="B296" i="15"/>
  <c r="B295" i="15"/>
  <c r="B294" i="15"/>
  <c r="B293" i="15"/>
  <c r="B292" i="15"/>
  <c r="B291" i="15"/>
  <c r="B290" i="15"/>
  <c r="B289" i="15"/>
  <c r="B288" i="15"/>
  <c r="B287" i="15"/>
  <c r="B286" i="15"/>
  <c r="B285" i="15"/>
  <c r="B284" i="15"/>
  <c r="B283" i="15"/>
  <c r="B282" i="15"/>
  <c r="B281" i="15"/>
  <c r="B280" i="15"/>
  <c r="B279" i="15"/>
  <c r="B278" i="15"/>
  <c r="B277" i="15"/>
  <c r="B276" i="15"/>
  <c r="B275" i="15"/>
  <c r="B274" i="15"/>
  <c r="B273" i="15"/>
  <c r="B272" i="15"/>
  <c r="B271" i="15"/>
  <c r="B270" i="15"/>
  <c r="B269" i="15"/>
  <c r="B268" i="15"/>
  <c r="B267" i="15"/>
  <c r="B266" i="15"/>
  <c r="B265" i="15"/>
  <c r="B264" i="15"/>
  <c r="B263" i="15"/>
  <c r="B262" i="15"/>
  <c r="B261" i="15"/>
  <c r="B260" i="15"/>
  <c r="B259" i="15"/>
  <c r="B258" i="15"/>
  <c r="B257" i="15"/>
  <c r="B256" i="15"/>
  <c r="B255" i="15"/>
  <c r="B254" i="15"/>
  <c r="B253" i="15"/>
  <c r="B252" i="15"/>
  <c r="B251" i="15"/>
  <c r="B250" i="15"/>
  <c r="B249" i="15"/>
  <c r="B248" i="15"/>
  <c r="B247" i="15"/>
  <c r="B246" i="15"/>
  <c r="B245" i="15"/>
  <c r="B244" i="15"/>
  <c r="B243" i="15"/>
  <c r="B242" i="15"/>
  <c r="B241" i="15"/>
  <c r="B240" i="15"/>
  <c r="B239" i="15"/>
  <c r="B238" i="15"/>
  <c r="B237" i="15"/>
  <c r="B236" i="15"/>
  <c r="B235" i="15"/>
  <c r="B234" i="15"/>
  <c r="B233" i="15"/>
  <c r="B232" i="15"/>
  <c r="B231" i="15"/>
  <c r="B230" i="15"/>
  <c r="B229" i="15"/>
  <c r="B228" i="15"/>
  <c r="B227" i="15"/>
  <c r="B226" i="15"/>
  <c r="B225" i="15"/>
  <c r="B224" i="15"/>
  <c r="B223" i="15"/>
  <c r="B222" i="15"/>
  <c r="B221" i="15"/>
  <c r="B220" i="15"/>
  <c r="B219" i="15"/>
  <c r="B218" i="15"/>
  <c r="B217" i="15"/>
  <c r="B216" i="15"/>
  <c r="B215" i="15"/>
  <c r="B214" i="15"/>
  <c r="B213" i="15"/>
  <c r="B212" i="15"/>
  <c r="B211" i="15"/>
  <c r="B210" i="15"/>
  <c r="B209" i="15"/>
  <c r="B208" i="15"/>
  <c r="B207" i="15"/>
  <c r="B206" i="15"/>
  <c r="B205" i="15"/>
  <c r="B204" i="15"/>
  <c r="B203" i="15"/>
  <c r="B202" i="15"/>
  <c r="B201" i="15"/>
  <c r="B200" i="15"/>
  <c r="B199" i="15"/>
  <c r="B198" i="15"/>
  <c r="B197" i="15"/>
  <c r="B196" i="15"/>
  <c r="B195" i="15"/>
  <c r="B194" i="15"/>
  <c r="B193" i="15"/>
  <c r="B192" i="15"/>
  <c r="B191" i="15"/>
  <c r="B190" i="15"/>
  <c r="B189" i="15"/>
  <c r="B188" i="15"/>
  <c r="B187" i="15"/>
  <c r="B186" i="15"/>
  <c r="B185" i="15"/>
  <c r="B184" i="15"/>
  <c r="B183" i="15"/>
  <c r="B182" i="15"/>
  <c r="B181" i="15"/>
  <c r="B180" i="15"/>
  <c r="B179" i="15"/>
  <c r="B178" i="15"/>
  <c r="B177" i="15"/>
  <c r="B176" i="15"/>
  <c r="B175" i="15"/>
  <c r="B174" i="15"/>
  <c r="B173" i="15"/>
  <c r="B172" i="15"/>
  <c r="B171" i="15"/>
  <c r="B170" i="15"/>
  <c r="B169" i="15"/>
  <c r="B168" i="15"/>
  <c r="B167" i="15"/>
  <c r="B166" i="15"/>
  <c r="B165" i="15"/>
  <c r="B164" i="15"/>
  <c r="B163" i="15"/>
  <c r="B162" i="15"/>
  <c r="B161" i="15"/>
  <c r="B160" i="15"/>
  <c r="B159" i="15"/>
  <c r="B158" i="15"/>
  <c r="B157" i="15"/>
  <c r="B156" i="15"/>
  <c r="B155" i="15"/>
  <c r="B154" i="15"/>
  <c r="B153" i="15"/>
  <c r="B152" i="15"/>
  <c r="B151" i="15"/>
  <c r="B150" i="15"/>
  <c r="B149" i="15"/>
  <c r="B148" i="15"/>
  <c r="B147" i="15"/>
  <c r="B146" i="15"/>
  <c r="B145" i="15"/>
  <c r="B144" i="15"/>
  <c r="B143" i="15"/>
  <c r="B142" i="15"/>
  <c r="B141" i="15"/>
  <c r="B140" i="15"/>
  <c r="B139" i="15"/>
  <c r="B138" i="15"/>
  <c r="B137" i="15"/>
  <c r="B136" i="15"/>
  <c r="B135" i="15"/>
  <c r="B134" i="15"/>
  <c r="B133" i="15"/>
  <c r="B132" i="15"/>
  <c r="B131" i="15"/>
  <c r="B130" i="15"/>
  <c r="B129" i="15"/>
  <c r="B128" i="15"/>
  <c r="B127" i="15"/>
  <c r="B126" i="15"/>
  <c r="B125" i="15"/>
  <c r="B124" i="15"/>
  <c r="B123" i="15"/>
  <c r="B122" i="15"/>
  <c r="B121" i="15"/>
  <c r="B120" i="15"/>
  <c r="B119" i="15"/>
  <c r="B118" i="15"/>
  <c r="B117" i="15"/>
  <c r="B116" i="15"/>
  <c r="B115" i="15"/>
  <c r="B114" i="15"/>
  <c r="B113" i="15"/>
  <c r="B112" i="15"/>
  <c r="B111" i="15"/>
  <c r="B110" i="15"/>
  <c r="B109" i="15"/>
  <c r="B108" i="15"/>
  <c r="B107" i="15"/>
  <c r="B106" i="15"/>
  <c r="B105" i="15"/>
  <c r="B104" i="15"/>
  <c r="B103" i="15"/>
  <c r="B102" i="15"/>
  <c r="B101" i="15"/>
  <c r="B100" i="15"/>
  <c r="B99" i="15"/>
  <c r="B98" i="15"/>
  <c r="B97" i="15"/>
  <c r="B96" i="15"/>
  <c r="B95" i="15"/>
  <c r="B94" i="15"/>
  <c r="B93" i="15"/>
  <c r="B92" i="15"/>
  <c r="B91" i="15"/>
  <c r="B90" i="15"/>
  <c r="B89" i="15"/>
  <c r="B88" i="15"/>
  <c r="B87" i="15"/>
  <c r="B86" i="15"/>
  <c r="B85" i="15"/>
  <c r="B84" i="15"/>
  <c r="B83" i="15"/>
  <c r="B82" i="15"/>
  <c r="B81" i="15"/>
  <c r="B80" i="15"/>
  <c r="B79" i="15"/>
  <c r="B78" i="15"/>
  <c r="B77" i="15"/>
  <c r="B76" i="15"/>
  <c r="B75" i="15"/>
  <c r="B74" i="15"/>
  <c r="B73" i="15"/>
  <c r="B72" i="15"/>
  <c r="B71" i="15"/>
  <c r="B70" i="15"/>
  <c r="B69" i="15"/>
  <c r="B68" i="15"/>
  <c r="B67" i="15"/>
  <c r="B66" i="15"/>
  <c r="B65" i="15"/>
  <c r="B64" i="15"/>
  <c r="B63" i="15"/>
  <c r="B62" i="15"/>
  <c r="B61" i="15"/>
  <c r="B60" i="15"/>
  <c r="B59" i="15"/>
  <c r="B58" i="15"/>
  <c r="B57" i="15"/>
  <c r="B56" i="15"/>
  <c r="B55" i="15"/>
  <c r="B54" i="15"/>
  <c r="B53" i="15"/>
  <c r="B52" i="15"/>
  <c r="B51" i="15"/>
  <c r="B50" i="15"/>
  <c r="B49" i="15"/>
  <c r="B48" i="15"/>
  <c r="B47" i="15"/>
  <c r="B46" i="15"/>
  <c r="B45" i="15"/>
  <c r="B44" i="15"/>
  <c r="B43" i="15"/>
  <c r="B42" i="15"/>
  <c r="B41" i="15"/>
  <c r="B40" i="15"/>
  <c r="B39" i="15"/>
  <c r="B38" i="15"/>
  <c r="B37" i="15"/>
  <c r="B36" i="15"/>
  <c r="B35" i="15"/>
  <c r="B34" i="15"/>
  <c r="B33" i="15"/>
  <c r="B32" i="15"/>
  <c r="B31" i="15"/>
  <c r="B30" i="15"/>
  <c r="B29" i="15"/>
  <c r="B28" i="15"/>
  <c r="B27" i="15"/>
  <c r="B26" i="15"/>
  <c r="B25" i="15"/>
  <c r="B24" i="15"/>
  <c r="B23" i="15"/>
  <c r="B22" i="15"/>
  <c r="B21" i="15"/>
  <c r="B20" i="15"/>
  <c r="B19" i="15"/>
  <c r="B18" i="15"/>
  <c r="B17" i="15"/>
  <c r="B16" i="15"/>
  <c r="B15" i="15"/>
  <c r="B14" i="15"/>
  <c r="B13" i="15"/>
  <c r="B12" i="15"/>
  <c r="B11" i="15"/>
  <c r="B10" i="15"/>
  <c r="B9" i="15"/>
  <c r="B8" i="15"/>
  <c r="B7" i="15"/>
  <c r="B6" i="15"/>
  <c r="B5" i="15"/>
  <c r="B4" i="15"/>
  <c r="B3" i="15"/>
  <c r="B2" i="15"/>
  <c r="B42" i="27"/>
  <c r="B42" i="27" a="1"/>
  <c r="B41" i="27"/>
  <c r="B41" i="27" a="1"/>
  <c r="B40" i="27"/>
  <c r="B40" i="27" a="1"/>
  <c r="B39" i="27"/>
  <c r="B39" i="27" a="1"/>
  <c r="B38" i="27"/>
  <c r="B38" i="27" a="1"/>
  <c r="B37" i="27"/>
  <c r="B37" i="27" a="1"/>
  <c r="B36" i="27"/>
  <c r="B36" i="27" a="1"/>
  <c r="I35" i="27"/>
  <c r="I35" i="27" a="1"/>
  <c r="B35" i="27"/>
  <c r="B35" i="27" a="1"/>
  <c r="O34" i="27"/>
  <c r="O34" i="27" a="1"/>
  <c r="L34" i="27"/>
  <c r="L34" i="27" a="1"/>
  <c r="I34" i="27"/>
  <c r="I34" i="27" a="1"/>
  <c r="F34" i="27"/>
  <c r="F34" i="27" a="1"/>
  <c r="B34" i="27"/>
  <c r="B34" i="27" a="1"/>
  <c r="L33" i="27"/>
  <c r="L33" i="27" a="1"/>
  <c r="I33" i="27"/>
  <c r="I33" i="27" a="1"/>
  <c r="F33" i="27"/>
  <c r="F33" i="27" a="1"/>
  <c r="B33" i="27"/>
  <c r="B33" i="27" a="1"/>
  <c r="L32" i="27"/>
  <c r="L32" i="27" a="1"/>
  <c r="I32" i="27"/>
  <c r="I32" i="27" a="1"/>
  <c r="F32" i="27"/>
  <c r="F32" i="27" a="1"/>
  <c r="B32" i="27"/>
  <c r="B32" i="27" a="1"/>
  <c r="X31" i="27"/>
  <c r="X31" i="27" a="1"/>
  <c r="L31" i="27"/>
  <c r="L31" i="27" a="1"/>
  <c r="I31" i="27"/>
  <c r="I31" i="27" a="1"/>
  <c r="F31" i="27"/>
  <c r="F31" i="27" a="1"/>
  <c r="B31" i="27"/>
  <c r="B31" i="27" a="1"/>
  <c r="X30" i="27"/>
  <c r="X30" i="27" a="1"/>
  <c r="O30" i="27"/>
  <c r="O30" i="27" a="1"/>
  <c r="L30" i="27"/>
  <c r="L30" i="27" a="1"/>
  <c r="I30" i="27"/>
  <c r="I30" i="27" a="1"/>
  <c r="F30" i="27"/>
  <c r="F30" i="27" a="1"/>
  <c r="B30" i="27"/>
  <c r="B30" i="27" a="1"/>
  <c r="X29" i="27"/>
  <c r="X29" i="27" a="1"/>
  <c r="R29" i="27"/>
  <c r="R29" i="27" a="1"/>
  <c r="O29" i="27"/>
  <c r="O29" i="27" a="1"/>
  <c r="L29" i="27"/>
  <c r="L29" i="27" a="1"/>
  <c r="I29" i="27"/>
  <c r="I29" i="27" a="1"/>
  <c r="F29" i="27"/>
  <c r="F29" i="27" a="1"/>
  <c r="B29" i="27"/>
  <c r="B29" i="27" a="1"/>
  <c r="AA28" i="27"/>
  <c r="AA28" i="27" a="1"/>
  <c r="X28" i="27"/>
  <c r="X28" i="27" a="1"/>
  <c r="U28" i="27"/>
  <c r="U28" i="27" a="1"/>
  <c r="R28" i="27"/>
  <c r="R28" i="27" a="1"/>
  <c r="O28" i="27"/>
  <c r="O28" i="27" a="1"/>
  <c r="L28" i="27"/>
  <c r="L28" i="27" a="1"/>
  <c r="I28" i="27"/>
  <c r="I28" i="27" a="1"/>
  <c r="F28" i="27"/>
  <c r="F28" i="27" a="1"/>
  <c r="B28" i="27"/>
  <c r="B28" i="27" a="1"/>
  <c r="AA27" i="27"/>
  <c r="AA27" i="27" a="1"/>
  <c r="X27" i="27"/>
  <c r="X27" i="27" a="1"/>
  <c r="U27" i="27"/>
  <c r="U27" i="27" a="1"/>
  <c r="R27" i="27"/>
  <c r="R27" i="27" a="1"/>
  <c r="O27" i="27"/>
  <c r="O27" i="27" a="1"/>
  <c r="L27" i="27"/>
  <c r="L27" i="27" a="1"/>
  <c r="I27" i="27"/>
  <c r="I27" i="27" a="1"/>
  <c r="F27" i="27"/>
  <c r="F27" i="27" a="1"/>
  <c r="B27" i="27"/>
  <c r="B27" i="27" a="1"/>
  <c r="B638" i="26"/>
  <c r="B638" i="26" a="1"/>
  <c r="L637" i="26"/>
  <c r="L637" i="26" a="1"/>
  <c r="B637" i="26"/>
  <c r="B637" i="26" a="1"/>
  <c r="I636" i="26"/>
  <c r="I636" i="26" a="1"/>
  <c r="B636" i="26"/>
  <c r="B636" i="26" a="1"/>
  <c r="I635" i="26"/>
  <c r="I635" i="26" a="1"/>
  <c r="B635" i="26"/>
  <c r="B635" i="26" a="1"/>
  <c r="I634" i="26"/>
  <c r="I634" i="26" a="1"/>
  <c r="B634" i="26"/>
  <c r="B634" i="26" a="1"/>
  <c r="L633" i="26"/>
  <c r="L633" i="26" a="1"/>
  <c r="B633" i="26"/>
  <c r="B633" i="26" a="1"/>
  <c r="L632" i="26"/>
  <c r="L632" i="26" a="1"/>
  <c r="B632" i="26"/>
  <c r="B632" i="26" a="1"/>
  <c r="U631" i="26"/>
  <c r="U631" i="26" a="1"/>
  <c r="L631" i="26"/>
  <c r="L631" i="26" a="1"/>
  <c r="B631" i="26"/>
  <c r="B631" i="26" a="1"/>
  <c r="U630" i="26"/>
  <c r="U630" i="26" a="1"/>
  <c r="L630" i="26"/>
  <c r="L630" i="26" a="1"/>
  <c r="I630" i="26"/>
  <c r="I630" i="26" a="1"/>
  <c r="B630" i="26"/>
  <c r="B630" i="26" a="1"/>
  <c r="U629" i="26"/>
  <c r="U629" i="26" a="1"/>
  <c r="L629" i="26"/>
  <c r="L629" i="26" a="1"/>
  <c r="I629" i="26"/>
  <c r="I629" i="26" a="1"/>
  <c r="F629" i="26"/>
  <c r="F629" i="26" a="1"/>
  <c r="B629" i="26"/>
  <c r="B629" i="26" a="1"/>
  <c r="U628" i="26"/>
  <c r="U628" i="26" a="1"/>
  <c r="L628" i="26"/>
  <c r="L628" i="26" a="1"/>
  <c r="I628" i="26"/>
  <c r="I628" i="26" a="1"/>
  <c r="F628" i="26"/>
  <c r="F628" i="26" a="1"/>
  <c r="B628" i="26"/>
  <c r="B628" i="26" a="1"/>
  <c r="X627" i="26"/>
  <c r="X627" i="26" a="1"/>
  <c r="U627" i="26"/>
  <c r="U627" i="26" a="1"/>
  <c r="L627" i="26"/>
  <c r="L627" i="26" a="1"/>
  <c r="I627" i="26"/>
  <c r="I627" i="26" a="1"/>
  <c r="F627" i="26"/>
  <c r="F627" i="26" a="1"/>
  <c r="B627" i="26"/>
  <c r="B627" i="26" a="1"/>
  <c r="X626" i="26"/>
  <c r="X626" i="26" a="1"/>
  <c r="U626" i="26"/>
  <c r="U626" i="26" a="1"/>
  <c r="R626" i="26"/>
  <c r="R626" i="26" a="1"/>
  <c r="L626" i="26"/>
  <c r="L626" i="26" a="1"/>
  <c r="I626" i="26"/>
  <c r="I626" i="26" a="1"/>
  <c r="F626" i="26"/>
  <c r="F626" i="26" a="1"/>
  <c r="B626" i="26"/>
  <c r="B626" i="26" a="1"/>
  <c r="X625" i="26"/>
  <c r="X625" i="26" a="1"/>
  <c r="U625" i="26"/>
  <c r="U625" i="26" a="1"/>
  <c r="R625" i="26"/>
  <c r="R625" i="26" a="1"/>
  <c r="L625" i="26"/>
  <c r="L625" i="26" a="1"/>
  <c r="I625" i="26"/>
  <c r="I625" i="26" a="1"/>
  <c r="F625" i="26"/>
  <c r="F625" i="26" a="1"/>
  <c r="B625" i="26"/>
  <c r="B625" i="26" a="1"/>
  <c r="X624" i="26"/>
  <c r="X624" i="26" a="1"/>
  <c r="U624" i="26"/>
  <c r="U624" i="26" a="1"/>
  <c r="R624" i="26"/>
  <c r="R624" i="26" a="1"/>
  <c r="L624" i="26"/>
  <c r="L624" i="26" a="1"/>
  <c r="I624" i="26"/>
  <c r="I624" i="26" a="1"/>
  <c r="F624" i="26"/>
  <c r="F624" i="26" a="1"/>
  <c r="B624" i="26"/>
  <c r="B624" i="26" a="1"/>
  <c r="X623" i="26"/>
  <c r="X623" i="26" a="1"/>
  <c r="U623" i="26"/>
  <c r="U623" i="26" a="1"/>
  <c r="R623" i="26"/>
  <c r="R623" i="26" a="1"/>
  <c r="L623" i="26"/>
  <c r="L623" i="26" a="1"/>
  <c r="I623" i="26"/>
  <c r="I623" i="26" a="1"/>
  <c r="F623" i="26"/>
  <c r="F623" i="26" a="1"/>
  <c r="B623" i="26"/>
  <c r="B623" i="26" a="1"/>
  <c r="X622" i="26"/>
  <c r="X622" i="26" a="1"/>
  <c r="U622" i="26"/>
  <c r="U622" i="26" a="1"/>
  <c r="R622" i="26"/>
  <c r="R622" i="26" a="1"/>
  <c r="O622" i="26"/>
  <c r="O622" i="26" a="1"/>
  <c r="L622" i="26"/>
  <c r="L622" i="26" a="1"/>
  <c r="I622" i="26"/>
  <c r="I622" i="26" a="1"/>
  <c r="F622" i="26"/>
  <c r="F622" i="26" a="1"/>
  <c r="B622" i="26"/>
  <c r="B622" i="26" a="1"/>
  <c r="A605" i="26"/>
  <c r="A604" i="26"/>
  <c r="A603" i="26"/>
  <c r="A602" i="26"/>
  <c r="A601" i="26"/>
  <c r="A600" i="26"/>
  <c r="A599" i="26"/>
  <c r="A598" i="26"/>
  <c r="A597" i="26"/>
  <c r="A596" i="26"/>
  <c r="A595" i="26"/>
  <c r="A594" i="26"/>
  <c r="A593" i="26"/>
  <c r="A592" i="26"/>
  <c r="A591" i="26"/>
  <c r="A590" i="26"/>
  <c r="A589" i="26"/>
  <c r="A588" i="26"/>
  <c r="A587" i="26"/>
  <c r="A586" i="26"/>
  <c r="A585" i="26"/>
  <c r="A584" i="26"/>
  <c r="A583" i="26"/>
  <c r="A582" i="26"/>
  <c r="A581" i="26"/>
  <c r="A580" i="26"/>
  <c r="A579" i="26"/>
  <c r="A578" i="26"/>
  <c r="A577" i="26"/>
  <c r="A576" i="26"/>
  <c r="A575" i="26"/>
  <c r="A574" i="26"/>
  <c r="A573" i="26"/>
  <c r="A572" i="26"/>
  <c r="A571" i="26"/>
  <c r="A570" i="26"/>
  <c r="A569" i="26"/>
  <c r="A568" i="26"/>
  <c r="A567" i="26"/>
  <c r="A566" i="26"/>
  <c r="A565" i="26"/>
  <c r="A564" i="26"/>
  <c r="A563" i="26"/>
  <c r="A562" i="26"/>
  <c r="A561" i="26"/>
  <c r="A560" i="26"/>
  <c r="A559" i="26"/>
  <c r="A558" i="26"/>
  <c r="A557" i="26"/>
  <c r="A556" i="26"/>
  <c r="A555" i="26"/>
  <c r="A554" i="26"/>
  <c r="A553" i="26"/>
  <c r="A552" i="26"/>
  <c r="A551" i="26"/>
  <c r="A550" i="26"/>
  <c r="A549" i="26"/>
  <c r="A548" i="26"/>
  <c r="A547" i="26"/>
  <c r="A546" i="26"/>
  <c r="A545" i="26"/>
  <c r="A544" i="26"/>
  <c r="A543" i="26"/>
  <c r="A542" i="26"/>
  <c r="A541" i="26"/>
  <c r="A540" i="26"/>
  <c r="A539" i="26"/>
  <c r="A538" i="26"/>
  <c r="A537" i="26"/>
  <c r="A536" i="26"/>
  <c r="A535" i="26"/>
  <c r="A534" i="26"/>
  <c r="A533" i="26"/>
  <c r="A532" i="26"/>
  <c r="A531" i="26"/>
  <c r="A530" i="26"/>
  <c r="A529" i="26"/>
  <c r="A528" i="26"/>
  <c r="A527" i="26"/>
  <c r="A526" i="26"/>
  <c r="A525" i="26"/>
  <c r="A524" i="26"/>
  <c r="A523" i="26"/>
  <c r="A522" i="26"/>
  <c r="A521" i="26"/>
  <c r="A520" i="26"/>
  <c r="A519" i="26"/>
  <c r="A518" i="26"/>
  <c r="A517" i="26"/>
  <c r="A516" i="26"/>
  <c r="A515" i="26"/>
  <c r="A514" i="26"/>
  <c r="A513" i="26"/>
  <c r="A512" i="26"/>
  <c r="A511" i="26"/>
  <c r="A510" i="26"/>
  <c r="A509" i="26"/>
  <c r="A508" i="26"/>
  <c r="A507" i="26"/>
  <c r="A506" i="26"/>
  <c r="A505" i="26"/>
  <c r="A504" i="26"/>
  <c r="A503" i="26"/>
  <c r="A502" i="26"/>
  <c r="A501" i="26"/>
  <c r="A500" i="26"/>
  <c r="A499" i="26"/>
  <c r="A498" i="26"/>
  <c r="A497" i="26"/>
  <c r="A496" i="26"/>
  <c r="A495" i="26"/>
  <c r="A494" i="26"/>
  <c r="A493" i="26"/>
  <c r="A492" i="26"/>
  <c r="A491" i="26"/>
  <c r="A490" i="26"/>
  <c r="A489" i="26"/>
  <c r="A488" i="26"/>
  <c r="A487" i="26"/>
  <c r="A486" i="26"/>
  <c r="A485" i="26"/>
  <c r="A484" i="26"/>
  <c r="A483" i="26"/>
  <c r="A482" i="26"/>
  <c r="A481" i="26"/>
  <c r="A480" i="26"/>
  <c r="A479" i="26"/>
  <c r="A478" i="26"/>
  <c r="A477" i="26"/>
  <c r="A476" i="26"/>
  <c r="A475" i="26"/>
  <c r="A474" i="26"/>
  <c r="A473" i="26"/>
  <c r="A472" i="26"/>
  <c r="A471" i="26"/>
  <c r="A470" i="26"/>
  <c r="A469" i="26"/>
  <c r="A468" i="26"/>
  <c r="A467" i="26"/>
  <c r="A466" i="26"/>
  <c r="A465" i="26"/>
  <c r="A464" i="26"/>
  <c r="A463" i="26"/>
  <c r="A462" i="26"/>
  <c r="A461" i="26"/>
  <c r="A460" i="26"/>
  <c r="A459" i="26"/>
  <c r="A458" i="26"/>
  <c r="A457" i="26"/>
  <c r="A456" i="26"/>
  <c r="A455" i="26"/>
  <c r="A454" i="26"/>
  <c r="A453" i="26"/>
  <c r="A452" i="26"/>
  <c r="A451" i="26"/>
  <c r="A450" i="26"/>
  <c r="A449" i="26"/>
  <c r="A448" i="26"/>
  <c r="A447" i="26"/>
  <c r="A446" i="26"/>
  <c r="A445" i="26"/>
  <c r="A444" i="26"/>
  <c r="A443" i="26"/>
  <c r="A442" i="26"/>
  <c r="A441" i="26"/>
  <c r="A440" i="26"/>
  <c r="A439" i="26"/>
  <c r="A438" i="26"/>
  <c r="A437" i="26"/>
  <c r="A436" i="26"/>
  <c r="A435" i="26"/>
  <c r="A434" i="26"/>
  <c r="A433" i="26"/>
  <c r="A432" i="26"/>
  <c r="A431" i="26"/>
  <c r="A430" i="26"/>
  <c r="A429" i="26"/>
  <c r="A428" i="26"/>
  <c r="A427" i="26"/>
  <c r="A426" i="26"/>
  <c r="A425" i="26"/>
  <c r="A424" i="26"/>
  <c r="A423" i="26"/>
  <c r="A422" i="26"/>
  <c r="A421" i="26"/>
  <c r="A420" i="26"/>
  <c r="A419" i="26"/>
  <c r="A418" i="26"/>
  <c r="A417" i="26"/>
  <c r="A416" i="26"/>
  <c r="A415" i="26"/>
  <c r="A414" i="26"/>
  <c r="A413" i="26"/>
  <c r="A412" i="26"/>
  <c r="A411" i="26"/>
  <c r="A410" i="26"/>
  <c r="A409" i="26"/>
  <c r="A408" i="26"/>
  <c r="A407" i="26"/>
  <c r="A406" i="26"/>
  <c r="A405" i="26"/>
  <c r="A404" i="26"/>
  <c r="A403" i="26"/>
  <c r="A402" i="26"/>
  <c r="A401" i="26"/>
  <c r="A400" i="26"/>
  <c r="A399" i="26"/>
  <c r="A398" i="26"/>
  <c r="A397" i="26"/>
  <c r="A396" i="26"/>
  <c r="A395" i="26"/>
  <c r="A394" i="26"/>
  <c r="A393" i="26"/>
  <c r="A392" i="26"/>
  <c r="A391" i="26"/>
  <c r="A390" i="26"/>
  <c r="A389" i="26"/>
  <c r="A388" i="26"/>
  <c r="A387" i="26"/>
  <c r="A386" i="26"/>
  <c r="A385" i="26"/>
  <c r="A384" i="26"/>
  <c r="A383" i="26"/>
  <c r="A382" i="26"/>
  <c r="A381" i="26"/>
  <c r="A380" i="26"/>
  <c r="A379" i="26"/>
  <c r="A378" i="26"/>
  <c r="A377" i="26"/>
  <c r="A376" i="26"/>
  <c r="A375" i="26"/>
  <c r="A374" i="26"/>
  <c r="A373" i="26"/>
  <c r="A372" i="26"/>
  <c r="A371" i="26"/>
  <c r="A370" i="26"/>
  <c r="A369" i="26"/>
  <c r="A368" i="26"/>
  <c r="A367" i="26"/>
  <c r="A366" i="26"/>
  <c r="A365" i="26"/>
  <c r="A364" i="26"/>
  <c r="A363" i="26"/>
  <c r="A362" i="26"/>
  <c r="A361" i="26"/>
  <c r="A360" i="26"/>
  <c r="A359" i="26"/>
  <c r="A358" i="26"/>
  <c r="A357" i="26"/>
  <c r="A356" i="26"/>
  <c r="A355" i="26"/>
  <c r="A354" i="26"/>
  <c r="A353" i="26"/>
  <c r="A352" i="26"/>
  <c r="A351" i="26"/>
  <c r="A350" i="26"/>
  <c r="A349" i="26"/>
  <c r="A348" i="26"/>
  <c r="A347" i="26"/>
  <c r="A346" i="26"/>
  <c r="A345" i="26"/>
  <c r="A344" i="26"/>
  <c r="A343" i="26"/>
  <c r="A342" i="26"/>
  <c r="A341" i="26"/>
  <c r="A340" i="26"/>
  <c r="A339" i="26"/>
  <c r="A338" i="26"/>
  <c r="A337" i="26"/>
  <c r="A336" i="26"/>
  <c r="A335" i="26"/>
  <c r="A334" i="26"/>
  <c r="A333" i="26"/>
  <c r="A332" i="26"/>
  <c r="A331" i="26"/>
  <c r="A330" i="26"/>
  <c r="A329" i="26"/>
  <c r="A328" i="26"/>
  <c r="A327" i="26"/>
  <c r="A326" i="26"/>
  <c r="A325" i="26"/>
  <c r="A324" i="26"/>
  <c r="A323" i="26"/>
  <c r="A322" i="26"/>
  <c r="A321" i="26"/>
  <c r="A320" i="26"/>
  <c r="A319" i="26"/>
  <c r="A318" i="26"/>
  <c r="A317" i="26"/>
  <c r="A316" i="26"/>
  <c r="A315" i="26"/>
  <c r="A314" i="26"/>
  <c r="A313" i="26"/>
  <c r="A312" i="26"/>
  <c r="A311" i="26"/>
  <c r="A310" i="26"/>
  <c r="A309" i="26"/>
  <c r="A308" i="26"/>
  <c r="A307" i="26"/>
  <c r="A306" i="26"/>
  <c r="A305" i="26"/>
  <c r="A304" i="26"/>
  <c r="A303" i="26"/>
  <c r="A302" i="26"/>
  <c r="A301" i="26"/>
  <c r="A300" i="26"/>
  <c r="A299" i="26"/>
  <c r="A298" i="26"/>
  <c r="A297" i="26"/>
  <c r="A296" i="26"/>
  <c r="A295" i="26"/>
  <c r="A294" i="26"/>
  <c r="A293" i="26"/>
  <c r="A292" i="26"/>
  <c r="A291" i="26"/>
  <c r="A290" i="26"/>
  <c r="A289" i="26"/>
  <c r="A288" i="26"/>
  <c r="A287" i="26"/>
  <c r="A286" i="26"/>
  <c r="A285" i="26"/>
  <c r="A284" i="26"/>
  <c r="A283" i="26"/>
  <c r="A282" i="26"/>
  <c r="A281" i="26"/>
  <c r="A280" i="26"/>
  <c r="A279" i="26"/>
  <c r="A278" i="26"/>
  <c r="A277" i="26"/>
  <c r="A276" i="26"/>
  <c r="A275" i="26"/>
  <c r="A274" i="26"/>
  <c r="A273" i="26"/>
  <c r="A272" i="26"/>
  <c r="A271" i="26"/>
  <c r="A270" i="26"/>
  <c r="A269" i="26"/>
  <c r="A268" i="26"/>
  <c r="A267" i="26"/>
  <c r="A266" i="26"/>
  <c r="A265" i="26"/>
  <c r="A264" i="26"/>
  <c r="A263" i="26"/>
  <c r="A262" i="26"/>
  <c r="A261" i="26"/>
  <c r="A260" i="26"/>
  <c r="A259" i="26"/>
  <c r="A258" i="26"/>
  <c r="A257" i="26"/>
  <c r="A256" i="26"/>
  <c r="A255" i="26"/>
  <c r="A254" i="26"/>
  <c r="A253" i="26"/>
  <c r="A252" i="26"/>
  <c r="A251" i="26"/>
  <c r="A250" i="26"/>
  <c r="A249" i="26"/>
  <c r="A248" i="26"/>
  <c r="A247" i="26"/>
  <c r="A246" i="26"/>
  <c r="A245" i="26"/>
  <c r="A244" i="26"/>
  <c r="A243" i="26"/>
  <c r="A242" i="26"/>
  <c r="A241" i="26"/>
  <c r="A240" i="26"/>
  <c r="A239" i="26"/>
  <c r="A238" i="26"/>
  <c r="A237" i="26"/>
  <c r="A236" i="26"/>
  <c r="A235" i="26"/>
  <c r="A234" i="26"/>
  <c r="A233" i="26"/>
  <c r="A232" i="26"/>
  <c r="A231" i="26"/>
  <c r="A230" i="26"/>
  <c r="A229" i="26"/>
  <c r="A228" i="26"/>
  <c r="A227" i="26"/>
  <c r="A226" i="26"/>
  <c r="A225" i="26"/>
  <c r="A224" i="26"/>
  <c r="A223" i="26"/>
  <c r="A222" i="26"/>
  <c r="A221" i="26"/>
  <c r="A220" i="26"/>
  <c r="A219" i="26"/>
  <c r="A218" i="26"/>
  <c r="A217" i="26"/>
  <c r="A216" i="26"/>
  <c r="A215" i="26"/>
  <c r="A214" i="26"/>
  <c r="A213" i="26"/>
  <c r="A212" i="26"/>
  <c r="A211" i="26"/>
  <c r="A210" i="26"/>
  <c r="A209" i="26"/>
  <c r="A208" i="26"/>
  <c r="A207" i="26"/>
  <c r="A206" i="26"/>
  <c r="A205" i="26"/>
  <c r="A204" i="26"/>
  <c r="A203" i="26"/>
  <c r="A202" i="26"/>
  <c r="A201" i="26"/>
  <c r="A200" i="26"/>
  <c r="A199" i="26"/>
  <c r="A198" i="26"/>
  <c r="A197" i="26"/>
  <c r="A196" i="26"/>
  <c r="A195" i="26"/>
  <c r="A194" i="26"/>
  <c r="A193" i="26"/>
  <c r="A192" i="26"/>
  <c r="A191" i="26"/>
  <c r="A190" i="26"/>
  <c r="A189" i="26"/>
  <c r="A188" i="26"/>
  <c r="A187" i="26"/>
  <c r="A186" i="26"/>
  <c r="A185" i="26"/>
  <c r="A184" i="26"/>
  <c r="A183" i="26"/>
  <c r="A182" i="26"/>
  <c r="A181" i="26"/>
  <c r="A180" i="26"/>
  <c r="A179" i="26"/>
  <c r="A178" i="26"/>
  <c r="A177" i="26"/>
  <c r="A176" i="26"/>
  <c r="A175" i="26"/>
  <c r="A174" i="26"/>
  <c r="A173" i="26"/>
  <c r="A172" i="26"/>
  <c r="A171" i="26"/>
  <c r="A170" i="26"/>
  <c r="A169" i="26"/>
  <c r="A168" i="26"/>
  <c r="A167" i="26"/>
  <c r="A166" i="26"/>
  <c r="A165" i="26"/>
  <c r="A164" i="26"/>
  <c r="A163" i="26"/>
  <c r="A162" i="26"/>
  <c r="A161" i="26"/>
  <c r="A160" i="26"/>
  <c r="A159" i="26"/>
  <c r="A158" i="26"/>
  <c r="A157" i="26"/>
  <c r="A156" i="26"/>
  <c r="A155" i="26"/>
  <c r="A154" i="26"/>
  <c r="A153" i="26"/>
  <c r="A152" i="26"/>
  <c r="A151" i="26"/>
  <c r="A150" i="26"/>
  <c r="A149" i="26"/>
  <c r="A148" i="26"/>
  <c r="A147" i="26"/>
  <c r="A146" i="26"/>
  <c r="A145" i="26"/>
  <c r="A144" i="26"/>
  <c r="A143" i="26"/>
  <c r="A142" i="26"/>
  <c r="A141" i="26"/>
  <c r="A140" i="26"/>
  <c r="A139" i="26"/>
  <c r="A138" i="26"/>
  <c r="A137" i="26"/>
  <c r="A136" i="26"/>
  <c r="A135" i="26"/>
  <c r="A134" i="26"/>
  <c r="A133" i="26"/>
  <c r="A132" i="26"/>
  <c r="A131" i="26"/>
  <c r="A130" i="26"/>
  <c r="A129" i="26"/>
  <c r="A128" i="26"/>
  <c r="A127" i="26"/>
  <c r="A126" i="26"/>
  <c r="A125" i="26"/>
  <c r="A124" i="26"/>
  <c r="A123" i="26"/>
  <c r="A122" i="26"/>
  <c r="A121" i="26"/>
  <c r="A120" i="26"/>
  <c r="A119" i="26"/>
  <c r="A118" i="26"/>
  <c r="A117" i="26"/>
  <c r="A116" i="26"/>
  <c r="A115" i="26"/>
  <c r="A114" i="26"/>
  <c r="A113" i="26"/>
  <c r="A112" i="26"/>
  <c r="A111" i="26"/>
  <c r="A110" i="26"/>
  <c r="A109" i="26"/>
  <c r="A108" i="26"/>
  <c r="A107" i="26"/>
  <c r="A106" i="26"/>
  <c r="A105" i="26"/>
  <c r="A104" i="26"/>
  <c r="A103" i="26"/>
  <c r="A102" i="26"/>
  <c r="A101" i="26"/>
  <c r="A100" i="26"/>
  <c r="A99" i="26"/>
  <c r="A98" i="26"/>
  <c r="A97" i="26"/>
  <c r="A96" i="26"/>
  <c r="A95" i="26"/>
  <c r="A94" i="26"/>
  <c r="A93" i="26"/>
  <c r="A92" i="26"/>
  <c r="A91" i="26"/>
  <c r="A90" i="26"/>
  <c r="A89" i="26"/>
  <c r="A88" i="26"/>
  <c r="A87" i="26"/>
  <c r="A86" i="26"/>
  <c r="A85" i="26"/>
  <c r="A84" i="26"/>
  <c r="M292" i="24" a="1"/>
  <c r="M292" i="24" s="1"/>
  <c r="M291" i="24" a="1"/>
  <c r="M291" i="24" s="1"/>
  <c r="M290" i="24" a="1"/>
  <c r="M290" i="24" s="1"/>
  <c r="M289" i="24" a="1"/>
  <c r="M289" i="24" s="1"/>
  <c r="M288" i="24" a="1"/>
  <c r="M288" i="24" s="1"/>
  <c r="M287" i="24" a="1"/>
  <c r="M287" i="24" s="1"/>
  <c r="M286" i="24" a="1"/>
  <c r="M286" i="24" s="1"/>
  <c r="M285" i="24" a="1"/>
  <c r="M285" i="24" s="1"/>
  <c r="M284" i="24" a="1"/>
  <c r="M284" i="24" s="1"/>
  <c r="J284" i="24" a="1"/>
  <c r="J284" i="24" s="1"/>
  <c r="M283" i="24" a="1"/>
  <c r="M283" i="24" s="1"/>
  <c r="J283" i="24" a="1"/>
  <c r="J283" i="24" s="1"/>
  <c r="M282" i="24" a="1"/>
  <c r="M282" i="24" s="1"/>
  <c r="J282" i="24" a="1"/>
  <c r="J282" i="24" s="1"/>
  <c r="M281" i="24" a="1"/>
  <c r="M281" i="24" s="1"/>
  <c r="J281" i="24" a="1"/>
  <c r="J281" i="24" s="1"/>
  <c r="M280" i="24" a="1"/>
  <c r="M280" i="24" s="1"/>
  <c r="J280" i="24" a="1"/>
  <c r="J280" i="24" s="1"/>
  <c r="M279" i="24" a="1"/>
  <c r="M279" i="24" s="1"/>
  <c r="J279" i="24" a="1"/>
  <c r="J279" i="24" s="1"/>
  <c r="M278" i="24" a="1"/>
  <c r="M278" i="24" s="1"/>
  <c r="J278" i="24" a="1"/>
  <c r="J278" i="24" s="1"/>
  <c r="M277" i="24" a="1"/>
  <c r="M277" i="24" s="1"/>
  <c r="J277" i="24" a="1"/>
  <c r="J277" i="24" s="1"/>
  <c r="M276" i="24" a="1"/>
  <c r="M276" i="24" s="1"/>
  <c r="J276" i="24" a="1"/>
  <c r="J276" i="24" s="1"/>
  <c r="M275" i="24" a="1"/>
  <c r="M275" i="24" s="1"/>
  <c r="J275" i="24" a="1"/>
  <c r="J275" i="24" s="1"/>
  <c r="M274" i="24" a="1"/>
  <c r="M274" i="24" s="1"/>
  <c r="J274" i="24" a="1"/>
  <c r="J274" i="24" s="1"/>
  <c r="M273" i="24" a="1"/>
  <c r="M273" i="24" s="1"/>
  <c r="J273" i="24" a="1"/>
  <c r="J273" i="24" s="1"/>
  <c r="M272" i="24" a="1"/>
  <c r="M272" i="24" s="1"/>
  <c r="J272" i="24" a="1"/>
  <c r="J272" i="24" s="1"/>
  <c r="P271" i="24" a="1"/>
  <c r="P271" i="24" s="1"/>
  <c r="M271" i="24" a="1"/>
  <c r="M271" i="24" s="1"/>
  <c r="J271" i="24" a="1"/>
  <c r="J271" i="24" s="1"/>
  <c r="P270" i="24" a="1"/>
  <c r="P270" i="24" s="1"/>
  <c r="M270" i="24" a="1"/>
  <c r="M270" i="24" s="1"/>
  <c r="J270" i="24" a="1"/>
  <c r="J270" i="24" s="1"/>
  <c r="P269" i="24" a="1"/>
  <c r="P269" i="24" s="1"/>
  <c r="M269" i="24" a="1"/>
  <c r="M269" i="24" s="1"/>
  <c r="J269" i="24" a="1"/>
  <c r="J269" i="24" s="1"/>
  <c r="P268" i="24" a="1"/>
  <c r="P268" i="24" s="1"/>
  <c r="M268" i="24" a="1"/>
  <c r="M268" i="24" s="1"/>
  <c r="J268" i="24" a="1"/>
  <c r="J268" i="24" s="1"/>
  <c r="P267" i="24" a="1"/>
  <c r="P267" i="24" s="1"/>
  <c r="M267" i="24" a="1"/>
  <c r="M267" i="24" s="1"/>
  <c r="J267" i="24" a="1"/>
  <c r="J267" i="24" s="1"/>
  <c r="P266" i="24" a="1"/>
  <c r="P266" i="24" s="1"/>
  <c r="M266" i="24" a="1"/>
  <c r="M266" i="24" s="1"/>
  <c r="J266" i="24" a="1"/>
  <c r="J266" i="24" s="1"/>
  <c r="AB265" i="24" a="1"/>
  <c r="AB265" i="24" s="1"/>
  <c r="P265" i="24" a="1"/>
  <c r="P265" i="24" s="1"/>
  <c r="M265" i="24" a="1"/>
  <c r="M265" i="24" s="1"/>
  <c r="J265" i="24" a="1"/>
  <c r="J265" i="24" s="1"/>
  <c r="AB264" i="24" a="1"/>
  <c r="AB264" i="24" s="1"/>
  <c r="P264" i="24" a="1"/>
  <c r="P264" i="24" s="1"/>
  <c r="M264" i="24" a="1"/>
  <c r="M264" i="24" s="1"/>
  <c r="J264" i="24" a="1"/>
  <c r="J264" i="24" s="1"/>
  <c r="AB263" i="24" a="1"/>
  <c r="AB263" i="24" s="1"/>
  <c r="P263" i="24" a="1"/>
  <c r="P263" i="24" s="1"/>
  <c r="M263" i="24" a="1"/>
  <c r="M263" i="24" s="1"/>
  <c r="J263" i="24" a="1"/>
  <c r="J263" i="24" s="1"/>
  <c r="AB262" i="24" a="1"/>
  <c r="AB262" i="24" s="1"/>
  <c r="P262" i="24" a="1"/>
  <c r="P262" i="24" s="1"/>
  <c r="M262" i="24" a="1"/>
  <c r="M262" i="24" s="1"/>
  <c r="J262" i="24" a="1"/>
  <c r="J262" i="24" s="1"/>
  <c r="AB261" i="24" a="1"/>
  <c r="AB261" i="24" s="1"/>
  <c r="P261" i="24" a="1"/>
  <c r="P261" i="24" s="1"/>
  <c r="M261" i="24" a="1"/>
  <c r="M261" i="24" s="1"/>
  <c r="J261" i="24" a="1"/>
  <c r="J261" i="24" s="1"/>
  <c r="AB260" i="24" a="1"/>
  <c r="AB260" i="24" s="1"/>
  <c r="P260" i="24" a="1"/>
  <c r="P260" i="24" s="1"/>
  <c r="M260" i="24" a="1"/>
  <c r="M260" i="24" s="1"/>
  <c r="J260" i="24" a="1"/>
  <c r="J260" i="24" s="1"/>
  <c r="AB259" i="24" a="1"/>
  <c r="AB259" i="24" s="1"/>
  <c r="P259" i="24" a="1"/>
  <c r="P259" i="24" s="1"/>
  <c r="M259" i="24" a="1"/>
  <c r="M259" i="24" s="1"/>
  <c r="J259" i="24" a="1"/>
  <c r="J259" i="24" s="1"/>
  <c r="B259" i="24" a="1"/>
  <c r="B259" i="24" s="1"/>
  <c r="AB258" i="24" a="1"/>
  <c r="AB258" i="24" s="1"/>
  <c r="P258" i="24" a="1"/>
  <c r="P258" i="24" s="1"/>
  <c r="J258" i="24" a="1"/>
  <c r="J258" i="24" s="1"/>
  <c r="B258" i="24" a="1"/>
  <c r="B258" i="24" s="1"/>
  <c r="AB257" i="24" a="1"/>
  <c r="AB257" i="24" s="1"/>
  <c r="P257" i="24" a="1"/>
  <c r="P257" i="24" s="1"/>
  <c r="J257" i="24" a="1"/>
  <c r="J257" i="24" s="1"/>
  <c r="B257" i="24" a="1"/>
  <c r="B257" i="24" s="1"/>
  <c r="AB256" i="24" a="1"/>
  <c r="AB256" i="24" s="1"/>
  <c r="V256" i="24" a="1"/>
  <c r="V256" i="24" s="1"/>
  <c r="S256" i="24" a="1"/>
  <c r="S256" i="24" s="1"/>
  <c r="P256" i="24" a="1"/>
  <c r="P256" i="24" s="1"/>
  <c r="J256" i="24" a="1"/>
  <c r="J256" i="24" s="1"/>
  <c r="B256" i="24" a="1"/>
  <c r="B256" i="24" s="1"/>
  <c r="AB255" i="24" a="1"/>
  <c r="AB255" i="24" s="1"/>
  <c r="V255" i="24" a="1"/>
  <c r="V255" i="24" s="1"/>
  <c r="S255" i="24" a="1"/>
  <c r="S255" i="24" s="1"/>
  <c r="P255" i="24" a="1"/>
  <c r="P255" i="24" s="1"/>
  <c r="M255" i="24" a="1"/>
  <c r="M255" i="24" s="1"/>
  <c r="J255" i="24" a="1"/>
  <c r="J255" i="24" s="1"/>
  <c r="B255" i="24" a="1"/>
  <c r="B255" i="24" s="1"/>
  <c r="AB254" i="24" a="1"/>
  <c r="AB254" i="24" s="1"/>
  <c r="S254" i="24" a="1"/>
  <c r="S254" i="24" s="1"/>
  <c r="P254" i="24" a="1"/>
  <c r="P254" i="24" s="1"/>
  <c r="M254" i="24" a="1"/>
  <c r="M254" i="24" s="1"/>
  <c r="B254" i="24" a="1"/>
  <c r="B254" i="24" s="1"/>
  <c r="AE253" i="24" a="1"/>
  <c r="AE253" i="24" s="1"/>
  <c r="V253" i="24" a="1"/>
  <c r="V253" i="24" s="1"/>
  <c r="S253" i="24" a="1"/>
  <c r="S253" i="24" s="1"/>
  <c r="P253" i="24" a="1"/>
  <c r="P253" i="24" s="1"/>
  <c r="M253" i="24" a="1"/>
  <c r="M253" i="24" s="1"/>
  <c r="B253" i="24" a="1"/>
  <c r="B253" i="24" s="1"/>
  <c r="AE252" i="24" a="1"/>
  <c r="AE252" i="24" s="1"/>
  <c r="AB252" i="24" a="1"/>
  <c r="AB252" i="24" s="1"/>
  <c r="V252" i="24" a="1"/>
  <c r="V252" i="24" s="1"/>
  <c r="S252" i="24" a="1"/>
  <c r="S252" i="24" s="1"/>
  <c r="M252" i="24" a="1"/>
  <c r="M252" i="24" s="1"/>
  <c r="B252" i="24" a="1"/>
  <c r="B252" i="24" s="1"/>
  <c r="AE251" i="24" a="1"/>
  <c r="AE251" i="24" s="1"/>
  <c r="AB251" i="24" a="1"/>
  <c r="AB251" i="24" s="1"/>
  <c r="V251" i="24" a="1"/>
  <c r="V251" i="24" s="1"/>
  <c r="S251" i="24" a="1"/>
  <c r="S251" i="24" s="1"/>
  <c r="M251" i="24" a="1"/>
  <c r="M251" i="24" s="1"/>
  <c r="J251" i="24" a="1"/>
  <c r="J251" i="24" s="1"/>
  <c r="B251" i="24" a="1"/>
  <c r="B251" i="24" s="1"/>
  <c r="AE250" i="24" a="1"/>
  <c r="AE250" i="24" s="1"/>
  <c r="AB250" i="24" a="1"/>
  <c r="AB250" i="24" s="1"/>
  <c r="V250" i="24" a="1"/>
  <c r="V250" i="24" s="1"/>
  <c r="S250" i="24" a="1"/>
  <c r="S250" i="24" s="1"/>
  <c r="M250" i="24" a="1"/>
  <c r="M250" i="24" s="1"/>
  <c r="J250" i="24" a="1"/>
  <c r="J250" i="24" s="1"/>
  <c r="G250" i="24" a="1"/>
  <c r="G250" i="24" s="1"/>
  <c r="B250" i="24" a="1"/>
  <c r="B250" i="24" s="1"/>
  <c r="AE249" i="24" a="1"/>
  <c r="AE249" i="24" s="1"/>
  <c r="AB249" i="24" a="1"/>
  <c r="AB249" i="24" s="1"/>
  <c r="Y249" i="24" a="1"/>
  <c r="Y249" i="24" s="1"/>
  <c r="V249" i="24" a="1"/>
  <c r="V249" i="24" s="1"/>
  <c r="S249" i="24" a="1"/>
  <c r="S249" i="24" s="1"/>
  <c r="P249" i="24" a="1"/>
  <c r="P249" i="24" s="1"/>
  <c r="M249" i="24" a="1"/>
  <c r="M249" i="24" s="1"/>
  <c r="J249" i="24" a="1"/>
  <c r="J249" i="24" s="1"/>
  <c r="G249" i="24" a="1"/>
  <c r="G249" i="24" s="1"/>
  <c r="B249" i="24" a="1"/>
  <c r="B249" i="24" s="1"/>
  <c r="AE248" i="24" a="1"/>
  <c r="AE248" i="24" s="1"/>
  <c r="Y248" i="24" a="1"/>
  <c r="Y248" i="24" s="1"/>
  <c r="S248" i="24" a="1"/>
  <c r="S248" i="24" s="1"/>
  <c r="P248" i="24" a="1"/>
  <c r="P248" i="24" s="1"/>
  <c r="M248" i="24" a="1"/>
  <c r="M248" i="24" s="1"/>
  <c r="J248" i="24" a="1"/>
  <c r="J248" i="24" s="1"/>
  <c r="B248" i="24" a="1"/>
  <c r="B248" i="24" s="1"/>
  <c r="AE247" i="24" a="1"/>
  <c r="AE247" i="24" s="1"/>
  <c r="AB247" i="24" a="1"/>
  <c r="AB247" i="24" s="1"/>
  <c r="Y247" i="24" a="1"/>
  <c r="Y247" i="24" s="1"/>
  <c r="V247" i="24" a="1"/>
  <c r="V247" i="24" s="1"/>
  <c r="S247" i="24" a="1"/>
  <c r="S247" i="24" s="1"/>
  <c r="P247" i="24" a="1"/>
  <c r="P247" i="24" s="1"/>
  <c r="M247" i="24" a="1"/>
  <c r="M247" i="24" s="1"/>
  <c r="J247" i="24" a="1"/>
  <c r="J247" i="24" s="1"/>
  <c r="B247" i="24" a="1"/>
  <c r="B247" i="24" s="1"/>
  <c r="AE246" i="24" a="1"/>
  <c r="AE246" i="24" s="1"/>
  <c r="AB246" i="24" a="1"/>
  <c r="AB246" i="24" s="1"/>
  <c r="Y246" i="24" a="1"/>
  <c r="Y246" i="24" s="1"/>
  <c r="V246" i="24" a="1"/>
  <c r="V246" i="24" s="1"/>
  <c r="S246" i="24" a="1"/>
  <c r="S246" i="24" s="1"/>
  <c r="P246" i="24" a="1"/>
  <c r="P246" i="24" s="1"/>
  <c r="M246" i="24" a="1"/>
  <c r="M246" i="24" s="1"/>
  <c r="J246" i="24" a="1"/>
  <c r="J246" i="24" s="1"/>
  <c r="B246" i="24" a="1"/>
  <c r="B246" i="24" s="1"/>
  <c r="AE245" i="24" a="1"/>
  <c r="AE245" i="24" s="1"/>
  <c r="AB245" i="24" a="1"/>
  <c r="AB245" i="24" s="1"/>
  <c r="Y245" i="24" a="1"/>
  <c r="Y245" i="24" s="1"/>
  <c r="S245" i="24" a="1"/>
  <c r="S245" i="24" s="1"/>
  <c r="P245" i="24" a="1"/>
  <c r="P245" i="24" s="1"/>
  <c r="M245" i="24" a="1"/>
  <c r="M245" i="24" s="1"/>
  <c r="J245" i="24" a="1"/>
  <c r="J245" i="24" s="1"/>
  <c r="G245" i="24" a="1"/>
  <c r="G245" i="24" s="1"/>
  <c r="B245" i="24" a="1"/>
  <c r="B245" i="24" s="1"/>
  <c r="AE244" i="24" a="1"/>
  <c r="AE244" i="24" s="1"/>
  <c r="AB244" i="24" a="1"/>
  <c r="AB244" i="24" s="1"/>
  <c r="Y244" i="24" a="1"/>
  <c r="Y244" i="24" s="1"/>
  <c r="S244" i="24" a="1"/>
  <c r="S244" i="24" s="1"/>
  <c r="P244" i="24" a="1"/>
  <c r="P244" i="24" s="1"/>
  <c r="M244" i="24" a="1"/>
  <c r="M244" i="24" s="1"/>
  <c r="J244" i="24" a="1"/>
  <c r="J244" i="24" s="1"/>
  <c r="G244" i="24" a="1"/>
  <c r="G244" i="24" s="1"/>
  <c r="B244" i="24" a="1"/>
  <c r="B244" i="24" s="1"/>
  <c r="AE243" i="24" a="1"/>
  <c r="AE243" i="24" s="1"/>
  <c r="AB243" i="24" a="1"/>
  <c r="AB243" i="24" s="1"/>
  <c r="Y243" i="24" a="1"/>
  <c r="Y243" i="24" s="1"/>
  <c r="V243" i="24" a="1"/>
  <c r="V243" i="24" s="1"/>
  <c r="S243" i="24" a="1"/>
  <c r="S243" i="24" s="1"/>
  <c r="P243" i="24" a="1"/>
  <c r="P243" i="24" s="1"/>
  <c r="M243" i="24" a="1"/>
  <c r="M243" i="24" s="1"/>
  <c r="J243" i="24" a="1"/>
  <c r="J243" i="24" s="1"/>
  <c r="G243" i="24" a="1"/>
  <c r="G243" i="24" s="1"/>
  <c r="B243" i="24" a="1"/>
  <c r="B243" i="24" s="1"/>
  <c r="U128" i="24"/>
  <c r="A116" i="24"/>
  <c r="A115" i="24"/>
  <c r="G760" i="21"/>
  <c r="G759" i="21"/>
  <c r="G758" i="21"/>
  <c r="G757" i="21"/>
  <c r="G756" i="21"/>
  <c r="G755" i="21"/>
  <c r="G754" i="21"/>
  <c r="G753" i="21"/>
  <c r="G752" i="21"/>
  <c r="G751" i="21"/>
  <c r="G750" i="21"/>
  <c r="G749" i="21"/>
  <c r="G748" i="21"/>
  <c r="G747" i="21"/>
  <c r="G746" i="21"/>
  <c r="G745" i="21"/>
  <c r="G744" i="21"/>
  <c r="G743" i="21"/>
  <c r="G742" i="21"/>
  <c r="G741" i="21"/>
  <c r="G740" i="21"/>
  <c r="G739" i="21"/>
  <c r="G738" i="21"/>
  <c r="G737" i="21"/>
  <c r="G736" i="21"/>
  <c r="G735" i="21"/>
  <c r="G734" i="21"/>
  <c r="G733" i="21"/>
  <c r="G732" i="21"/>
  <c r="G731" i="21"/>
  <c r="G730" i="21"/>
  <c r="G729" i="21"/>
  <c r="G728" i="21"/>
  <c r="G727" i="21"/>
  <c r="G726" i="21"/>
  <c r="G725" i="21"/>
  <c r="G724" i="21"/>
  <c r="G723" i="21"/>
  <c r="G722" i="21"/>
  <c r="G721" i="21"/>
  <c r="G720" i="21"/>
  <c r="G719" i="21"/>
  <c r="G718" i="21"/>
  <c r="G717" i="21"/>
  <c r="G716" i="21"/>
  <c r="G715" i="21"/>
  <c r="G714" i="21"/>
  <c r="G713" i="21"/>
  <c r="G712" i="21"/>
  <c r="G711" i="21"/>
  <c r="G710" i="21"/>
  <c r="G709" i="21"/>
  <c r="G708" i="21"/>
  <c r="G707" i="21"/>
  <c r="G706" i="21"/>
  <c r="G705" i="21"/>
  <c r="G704" i="21"/>
  <c r="G703" i="21"/>
  <c r="G702" i="21"/>
  <c r="G701" i="21"/>
  <c r="G700" i="21"/>
  <c r="G699" i="21"/>
  <c r="G698" i="21"/>
  <c r="G697" i="21"/>
  <c r="G696" i="21"/>
  <c r="G695" i="21"/>
  <c r="G694" i="21"/>
  <c r="G693" i="21"/>
  <c r="G692" i="21"/>
  <c r="G691" i="21"/>
  <c r="G690" i="21"/>
  <c r="G689" i="21"/>
  <c r="G688" i="21"/>
  <c r="G687" i="21"/>
  <c r="G686" i="21"/>
  <c r="G685" i="21"/>
  <c r="G684" i="21"/>
  <c r="G683" i="21"/>
  <c r="G682" i="21"/>
  <c r="G681" i="21"/>
  <c r="G680" i="21"/>
  <c r="G679" i="21"/>
  <c r="G678" i="21"/>
  <c r="G677" i="21"/>
  <c r="G676" i="21"/>
  <c r="G675" i="21"/>
  <c r="G674" i="21"/>
  <c r="G673" i="21"/>
  <c r="G672" i="21"/>
  <c r="G671" i="21"/>
  <c r="G670" i="21"/>
  <c r="G669" i="21"/>
  <c r="G668" i="21"/>
  <c r="G667" i="21"/>
  <c r="G666" i="21"/>
  <c r="G665" i="21"/>
  <c r="G664" i="21"/>
  <c r="G663" i="21"/>
  <c r="G662" i="21"/>
  <c r="G661" i="21"/>
  <c r="G660" i="21"/>
  <c r="G659" i="21"/>
  <c r="G658" i="21"/>
  <c r="G657" i="21"/>
  <c r="G656" i="21"/>
  <c r="G655" i="21"/>
  <c r="G654" i="21"/>
  <c r="G653" i="21"/>
  <c r="G652" i="21"/>
  <c r="G651" i="21"/>
  <c r="G650" i="21"/>
  <c r="G649" i="21"/>
  <c r="G648" i="21"/>
  <c r="G647" i="21"/>
  <c r="G646" i="21"/>
  <c r="G645" i="21"/>
  <c r="G644" i="21"/>
  <c r="G643" i="21"/>
  <c r="G642" i="21"/>
  <c r="G641" i="21"/>
  <c r="G640" i="21"/>
  <c r="G639" i="21"/>
  <c r="G638" i="21"/>
  <c r="G637" i="21"/>
  <c r="G636" i="21"/>
  <c r="G635" i="21"/>
  <c r="G634" i="21"/>
  <c r="G633" i="21"/>
  <c r="G632" i="21"/>
  <c r="G631" i="21"/>
  <c r="G630" i="21"/>
  <c r="G629" i="21"/>
  <c r="G476" i="21"/>
  <c r="G627" i="21"/>
  <c r="G626" i="21"/>
  <c r="G625" i="21"/>
  <c r="G624" i="21"/>
  <c r="G623" i="21"/>
  <c r="G622" i="21"/>
  <c r="G621" i="21"/>
  <c r="G620" i="21"/>
  <c r="G619" i="21"/>
  <c r="G618" i="21"/>
  <c r="G617" i="21"/>
  <c r="G616" i="21"/>
  <c r="G470" i="21"/>
  <c r="G614" i="21"/>
  <c r="G613" i="21"/>
  <c r="G612" i="21"/>
  <c r="G611" i="21"/>
  <c r="G610" i="21"/>
  <c r="G609" i="21"/>
  <c r="G608" i="21"/>
  <c r="G607" i="21"/>
  <c r="G606" i="21"/>
  <c r="G605" i="21"/>
  <c r="G604" i="21"/>
  <c r="G603" i="21"/>
  <c r="G602" i="21"/>
  <c r="G601" i="21"/>
  <c r="G600" i="21"/>
  <c r="G599" i="21"/>
  <c r="G598" i="21"/>
  <c r="G597" i="21"/>
  <c r="G596" i="21"/>
  <c r="G595" i="21"/>
  <c r="G594" i="21"/>
  <c r="G593" i="21"/>
  <c r="G592" i="21"/>
  <c r="G615" i="21"/>
  <c r="G590" i="21"/>
  <c r="G589" i="21"/>
  <c r="G588" i="21"/>
  <c r="G587" i="21"/>
  <c r="G586" i="21"/>
  <c r="G585" i="21"/>
  <c r="G584" i="21"/>
  <c r="G583" i="21"/>
  <c r="G582" i="21"/>
  <c r="G581" i="21"/>
  <c r="G580" i="21"/>
  <c r="G579" i="21"/>
  <c r="G578" i="21"/>
  <c r="G577" i="21"/>
  <c r="G576" i="21"/>
  <c r="G575" i="21"/>
  <c r="G574" i="21"/>
  <c r="G573" i="21"/>
  <c r="G572" i="21"/>
  <c r="G571" i="21"/>
  <c r="G570" i="21"/>
  <c r="G569" i="21"/>
  <c r="G568" i="21"/>
  <c r="G567" i="21"/>
  <c r="G566" i="21"/>
  <c r="G565" i="21"/>
  <c r="G564" i="21"/>
  <c r="G563" i="21"/>
  <c r="G562" i="21"/>
  <c r="G561" i="21"/>
  <c r="G560" i="21"/>
  <c r="G559" i="21"/>
  <c r="G558" i="21"/>
  <c r="G557" i="21"/>
  <c r="G556" i="21"/>
  <c r="G555" i="21"/>
  <c r="G554" i="21"/>
  <c r="G553" i="21"/>
  <c r="G552" i="21"/>
  <c r="G551" i="21"/>
  <c r="G550" i="21"/>
  <c r="G549" i="21"/>
  <c r="G548" i="21"/>
  <c r="G547" i="21"/>
  <c r="G546" i="21"/>
  <c r="G545" i="21"/>
  <c r="G544" i="21"/>
  <c r="G543" i="21"/>
  <c r="G542" i="21"/>
  <c r="G541" i="21"/>
  <c r="G540" i="21"/>
  <c r="G539" i="21"/>
  <c r="G538" i="21"/>
  <c r="G537" i="21"/>
  <c r="G536" i="21"/>
  <c r="G535" i="21"/>
  <c r="G534" i="21"/>
  <c r="G533" i="21"/>
  <c r="G532" i="21"/>
  <c r="G531" i="21"/>
  <c r="G530" i="21"/>
  <c r="G529" i="21"/>
  <c r="G528" i="21"/>
  <c r="G527" i="21"/>
  <c r="G526" i="21"/>
  <c r="G525" i="21"/>
  <c r="G524" i="21"/>
  <c r="G523" i="21"/>
  <c r="G522" i="21"/>
  <c r="G521" i="21"/>
  <c r="G520" i="21"/>
  <c r="G519" i="21"/>
  <c r="G518" i="21"/>
  <c r="G517" i="21"/>
  <c r="G516" i="21"/>
  <c r="G515" i="21"/>
  <c r="G514" i="21"/>
  <c r="G513" i="21"/>
  <c r="G512" i="21"/>
  <c r="G511" i="21"/>
  <c r="G510" i="21"/>
  <c r="G509" i="21"/>
  <c r="G508" i="21"/>
  <c r="G507" i="21"/>
  <c r="G506" i="21"/>
  <c r="G505" i="21"/>
  <c r="G504" i="21"/>
  <c r="G503" i="21"/>
  <c r="G502" i="21"/>
  <c r="G501" i="21"/>
  <c r="G500" i="21"/>
  <c r="G499" i="21"/>
  <c r="G498" i="21"/>
  <c r="G497" i="21"/>
  <c r="G496" i="21"/>
  <c r="G495" i="21"/>
  <c r="G494" i="21"/>
  <c r="G493" i="21"/>
  <c r="G492" i="21"/>
  <c r="G491" i="21"/>
  <c r="G490" i="21"/>
  <c r="G489" i="21"/>
  <c r="G488" i="21"/>
  <c r="G487" i="21"/>
  <c r="G486" i="21"/>
  <c r="G485" i="21"/>
  <c r="G484" i="21"/>
  <c r="G483" i="21"/>
  <c r="G482" i="21"/>
  <c r="G481" i="21"/>
  <c r="G591" i="21"/>
  <c r="G479" i="21"/>
  <c r="G480" i="21"/>
  <c r="G478" i="21"/>
  <c r="G477" i="21"/>
  <c r="G475" i="21"/>
  <c r="G473" i="21"/>
  <c r="G472" i="21"/>
  <c r="G471" i="21"/>
  <c r="G465" i="21"/>
  <c r="G469" i="21"/>
  <c r="G468" i="21"/>
  <c r="G467" i="21"/>
  <c r="G462" i="21"/>
  <c r="G466" i="21"/>
  <c r="G456" i="21"/>
  <c r="G464" i="21"/>
  <c r="G463" i="21"/>
  <c r="G449" i="21"/>
  <c r="G461" i="21"/>
  <c r="G460" i="21"/>
  <c r="G459" i="21"/>
  <c r="G458" i="21"/>
  <c r="G457" i="21"/>
  <c r="G442" i="21"/>
  <c r="G455" i="21"/>
  <c r="G454" i="21"/>
  <c r="G453" i="21"/>
  <c r="G452" i="21"/>
  <c r="G451" i="21"/>
  <c r="G450" i="21"/>
  <c r="G474" i="21"/>
  <c r="G448" i="21"/>
  <c r="G447" i="21"/>
  <c r="G446" i="21"/>
  <c r="G445" i="21"/>
  <c r="G444" i="21"/>
  <c r="G443" i="21"/>
  <c r="G436" i="21"/>
  <c r="G441" i="21"/>
  <c r="G440" i="21"/>
  <c r="G439" i="21"/>
  <c r="G438" i="21"/>
  <c r="G437" i="21"/>
  <c r="G422" i="21"/>
  <c r="G435" i="21"/>
  <c r="G434" i="21"/>
  <c r="G433" i="21"/>
  <c r="G432" i="21"/>
  <c r="G431" i="21"/>
  <c r="G430" i="21"/>
  <c r="G429" i="21"/>
  <c r="G428" i="21"/>
  <c r="G427" i="21"/>
  <c r="G426" i="21"/>
  <c r="G425" i="21"/>
  <c r="G424" i="21"/>
  <c r="G423" i="21"/>
  <c r="G412" i="21"/>
  <c r="G421" i="21"/>
  <c r="G420" i="21"/>
  <c r="G419" i="21"/>
  <c r="G418" i="21"/>
  <c r="G417" i="21"/>
  <c r="G416" i="21"/>
  <c r="G415" i="21"/>
  <c r="G414" i="21"/>
  <c r="G413" i="21"/>
  <c r="G410" i="21"/>
  <c r="G411" i="21"/>
  <c r="G408" i="21"/>
  <c r="G409" i="21"/>
  <c r="G406" i="21"/>
  <c r="G407" i="21"/>
  <c r="G405" i="21"/>
  <c r="G399" i="21"/>
  <c r="G404" i="21"/>
  <c r="G403" i="21"/>
  <c r="G402" i="21"/>
  <c r="G401" i="21"/>
  <c r="G400" i="21"/>
  <c r="G396" i="21"/>
  <c r="G398" i="21"/>
  <c r="G397" i="21"/>
  <c r="G395" i="21"/>
  <c r="G394" i="21"/>
  <c r="G387" i="21"/>
  <c r="G393" i="21"/>
  <c r="G392" i="21"/>
  <c r="G391" i="21"/>
  <c r="G390" i="21"/>
  <c r="G389" i="21"/>
  <c r="G388" i="21"/>
  <c r="G385" i="21"/>
  <c r="G386" i="21"/>
  <c r="G381" i="21"/>
  <c r="G384" i="21"/>
  <c r="G383" i="21"/>
  <c r="G382" i="21"/>
  <c r="G364" i="21"/>
  <c r="G380" i="21"/>
  <c r="G379" i="21"/>
  <c r="G378" i="21"/>
  <c r="G377" i="21"/>
  <c r="G376" i="21"/>
  <c r="G375" i="21"/>
  <c r="G374" i="21"/>
  <c r="G373" i="21"/>
  <c r="G372" i="21"/>
  <c r="G371" i="21"/>
  <c r="G370" i="21"/>
  <c r="G369" i="21"/>
  <c r="G368" i="21"/>
  <c r="G367" i="21"/>
  <c r="G366" i="21"/>
  <c r="G365" i="21"/>
  <c r="G329" i="21"/>
  <c r="G363" i="21"/>
  <c r="G362" i="21"/>
  <c r="G361" i="21"/>
  <c r="G360" i="21"/>
  <c r="G359" i="21"/>
  <c r="G358" i="21"/>
  <c r="G357" i="21"/>
  <c r="G356" i="21"/>
  <c r="G355" i="21"/>
  <c r="G354" i="21"/>
  <c r="G353" i="21"/>
  <c r="G352" i="21"/>
  <c r="G351" i="21"/>
  <c r="G350" i="21"/>
  <c r="G349" i="21"/>
  <c r="G348" i="21"/>
  <c r="G347" i="21"/>
  <c r="G346" i="21"/>
  <c r="G345" i="21"/>
  <c r="G344" i="21"/>
  <c r="G343" i="21"/>
  <c r="G342" i="21"/>
  <c r="G341" i="21"/>
  <c r="G340" i="21"/>
  <c r="G339" i="21"/>
  <c r="G338" i="21"/>
  <c r="G337" i="21"/>
  <c r="G336" i="21"/>
  <c r="G335" i="21"/>
  <c r="G334" i="21"/>
  <c r="G333" i="21"/>
  <c r="G332" i="21"/>
  <c r="G331" i="21"/>
  <c r="G330" i="21"/>
  <c r="G317" i="21"/>
  <c r="G328" i="21"/>
  <c r="G327" i="21"/>
  <c r="G326" i="21"/>
  <c r="G325" i="21"/>
  <c r="G324" i="21"/>
  <c r="G323" i="21"/>
  <c r="G322" i="21"/>
  <c r="G321" i="21"/>
  <c r="G320" i="21"/>
  <c r="G319" i="21"/>
  <c r="G318" i="21"/>
  <c r="G311" i="21"/>
  <c r="G316" i="21"/>
  <c r="G315" i="21"/>
  <c r="G314" i="21"/>
  <c r="G313" i="21"/>
  <c r="G312" i="21"/>
  <c r="G251" i="21"/>
  <c r="G310" i="21"/>
  <c r="G309" i="21"/>
  <c r="G308" i="21"/>
  <c r="G307" i="21"/>
  <c r="G306" i="21"/>
  <c r="G305" i="21"/>
  <c r="G304" i="21"/>
  <c r="G303" i="21"/>
  <c r="G302" i="21"/>
  <c r="G301" i="21"/>
  <c r="G300" i="21"/>
  <c r="G299" i="21"/>
  <c r="G298" i="21"/>
  <c r="G297" i="21"/>
  <c r="G296" i="21"/>
  <c r="G295" i="21"/>
  <c r="G294" i="21"/>
  <c r="G293" i="21"/>
  <c r="G292" i="21"/>
  <c r="G291" i="21"/>
  <c r="G290" i="21"/>
  <c r="G289" i="21"/>
  <c r="G288" i="21"/>
  <c r="G287" i="21"/>
  <c r="G286" i="21"/>
  <c r="G285" i="21"/>
  <c r="G284" i="21"/>
  <c r="G283" i="21"/>
  <c r="G282" i="21"/>
  <c r="G281" i="21"/>
  <c r="G280" i="21"/>
  <c r="G279" i="21"/>
  <c r="G278" i="21"/>
  <c r="G277" i="21"/>
  <c r="G276" i="21"/>
  <c r="G275" i="21"/>
  <c r="G274" i="21"/>
  <c r="G273" i="21"/>
  <c r="G272" i="21"/>
  <c r="G271" i="21"/>
  <c r="G270" i="21"/>
  <c r="G269" i="21"/>
  <c r="G268" i="21"/>
  <c r="G267" i="21"/>
  <c r="G266" i="21"/>
  <c r="G265" i="21"/>
  <c r="G264" i="21"/>
  <c r="G263" i="21"/>
  <c r="G262" i="21"/>
  <c r="G261" i="21"/>
  <c r="G259" i="21"/>
  <c r="G258" i="21"/>
  <c r="G257" i="21"/>
  <c r="G256" i="21"/>
  <c r="G255" i="21"/>
  <c r="G254" i="21"/>
  <c r="G253" i="21"/>
  <c r="G252" i="21"/>
  <c r="G239" i="21"/>
  <c r="G250" i="21"/>
  <c r="G249" i="21"/>
  <c r="G248" i="21"/>
  <c r="G247" i="21"/>
  <c r="G246" i="21"/>
  <c r="G245" i="21"/>
  <c r="G244" i="21"/>
  <c r="G243" i="21"/>
  <c r="G242" i="21"/>
  <c r="G241" i="21"/>
  <c r="G240" i="21"/>
  <c r="G194" i="21"/>
  <c r="G238" i="21"/>
  <c r="G237" i="21"/>
  <c r="G236" i="21"/>
  <c r="G235" i="21"/>
  <c r="G234" i="21"/>
  <c r="G233" i="21"/>
  <c r="G232" i="21"/>
  <c r="G231" i="21"/>
  <c r="G230" i="21"/>
  <c r="G229" i="21"/>
  <c r="G228" i="21"/>
  <c r="G227" i="21"/>
  <c r="G226" i="21"/>
  <c r="G225" i="21"/>
  <c r="G224" i="21"/>
  <c r="G223" i="21"/>
  <c r="G222" i="21"/>
  <c r="G221" i="21"/>
  <c r="G220" i="21"/>
  <c r="G219" i="21"/>
  <c r="G218" i="21"/>
  <c r="G217" i="21"/>
  <c r="G216" i="21"/>
  <c r="G215" i="21"/>
  <c r="G214" i="21"/>
  <c r="G213" i="21"/>
  <c r="G212" i="21"/>
  <c r="G211" i="21"/>
  <c r="G210" i="21"/>
  <c r="G209" i="21"/>
  <c r="G208" i="21"/>
  <c r="G207" i="21"/>
  <c r="G206" i="21"/>
  <c r="G205" i="21"/>
  <c r="G204" i="21"/>
  <c r="G203" i="21"/>
  <c r="G202" i="21"/>
  <c r="G201" i="21"/>
  <c r="G200" i="21"/>
  <c r="G199" i="21"/>
  <c r="G198" i="21"/>
  <c r="G197" i="21"/>
  <c r="G196" i="21"/>
  <c r="G195" i="21"/>
  <c r="G193" i="21"/>
  <c r="G192" i="21"/>
  <c r="G191" i="21"/>
  <c r="G190" i="21"/>
  <c r="G189" i="21"/>
  <c r="G188" i="21"/>
  <c r="G187" i="21"/>
  <c r="G186" i="21"/>
  <c r="G185" i="21"/>
  <c r="G184" i="21"/>
  <c r="G183" i="21"/>
  <c r="G182" i="21"/>
  <c r="G181" i="21"/>
  <c r="G180" i="21"/>
  <c r="G179" i="21"/>
  <c r="G178" i="21"/>
  <c r="G177" i="21"/>
  <c r="G176" i="21"/>
  <c r="G175" i="21"/>
  <c r="G174" i="21"/>
  <c r="G173" i="21"/>
  <c r="G172" i="21"/>
  <c r="G171" i="21"/>
  <c r="G170" i="21"/>
  <c r="G169" i="21"/>
  <c r="G168" i="21"/>
  <c r="G167" i="21"/>
  <c r="G166" i="21"/>
  <c r="G165" i="21"/>
  <c r="G164" i="21"/>
  <c r="G163" i="21"/>
  <c r="G162" i="21"/>
  <c r="G161" i="21"/>
  <c r="G160" i="21"/>
  <c r="G159" i="21"/>
  <c r="G158" i="21"/>
  <c r="G157" i="21"/>
  <c r="G156" i="21"/>
  <c r="G155" i="21"/>
  <c r="G154" i="21"/>
  <c r="G153" i="21"/>
  <c r="G152" i="21"/>
  <c r="G151" i="21"/>
  <c r="G150" i="21"/>
  <c r="G149" i="21"/>
  <c r="G148" i="21"/>
  <c r="G147" i="21"/>
  <c r="G146" i="21"/>
  <c r="G145" i="21"/>
  <c r="G144" i="21"/>
  <c r="G143" i="21"/>
  <c r="G142" i="21"/>
  <c r="G141" i="21"/>
  <c r="G140" i="21"/>
  <c r="G139" i="21"/>
  <c r="G138" i="21"/>
  <c r="G137" i="21"/>
  <c r="G136" i="21"/>
  <c r="G135" i="21"/>
  <c r="G134" i="21"/>
  <c r="G133" i="21"/>
  <c r="G132" i="21"/>
  <c r="G131" i="21"/>
  <c r="G130" i="21"/>
  <c r="G129" i="21"/>
  <c r="G128" i="21"/>
  <c r="G127" i="21"/>
  <c r="G126" i="21"/>
  <c r="G125" i="21"/>
  <c r="G124" i="21"/>
  <c r="G123" i="21"/>
  <c r="G122" i="21"/>
  <c r="G121" i="21"/>
  <c r="G120" i="21"/>
  <c r="G119" i="21"/>
  <c r="G118" i="21"/>
  <c r="G117" i="21"/>
  <c r="G116" i="21"/>
  <c r="G115" i="21"/>
  <c r="G114" i="21"/>
  <c r="G113" i="21"/>
  <c r="G112" i="21"/>
  <c r="G111" i="21"/>
  <c r="G110" i="21"/>
  <c r="G109" i="21"/>
  <c r="G108" i="21"/>
  <c r="G107" i="21"/>
  <c r="G106" i="21"/>
  <c r="G105" i="21"/>
  <c r="G104" i="21"/>
  <c r="G103" i="21"/>
  <c r="G102" i="21"/>
  <c r="G101" i="21"/>
  <c r="G100" i="21"/>
  <c r="G99" i="21"/>
  <c r="G98" i="21"/>
  <c r="G97" i="21"/>
  <c r="G96" i="21"/>
  <c r="G95" i="21"/>
  <c r="G94" i="21"/>
  <c r="G93" i="21"/>
  <c r="G92" i="21"/>
  <c r="G91" i="21"/>
  <c r="G90" i="21"/>
  <c r="G89" i="21"/>
  <c r="G88" i="21"/>
  <c r="G87" i="21"/>
  <c r="G86" i="21"/>
  <c r="G85" i="21"/>
  <c r="G84" i="21"/>
  <c r="G83" i="21"/>
  <c r="G82" i="21"/>
  <c r="G81" i="21"/>
  <c r="G80" i="21"/>
  <c r="G79" i="21"/>
  <c r="G78" i="21"/>
  <c r="G77" i="21"/>
  <c r="G76" i="21"/>
  <c r="G75" i="21"/>
  <c r="G74" i="21"/>
  <c r="G73" i="21"/>
  <c r="G72" i="21"/>
  <c r="G71" i="21"/>
  <c r="G70" i="21"/>
  <c r="G69" i="21"/>
  <c r="G68" i="21"/>
  <c r="G67" i="21"/>
  <c r="G66" i="21"/>
  <c r="G65" i="21"/>
  <c r="G64" i="21"/>
  <c r="G63" i="21"/>
  <c r="G62" i="21"/>
  <c r="G61" i="21"/>
  <c r="G60" i="21"/>
  <c r="G59" i="21"/>
  <c r="G58" i="21"/>
  <c r="G57" i="21"/>
  <c r="G56" i="21"/>
  <c r="G55" i="21"/>
  <c r="G54" i="21"/>
  <c r="G53" i="21"/>
  <c r="G52" i="21"/>
  <c r="G51" i="21"/>
  <c r="G50" i="21"/>
  <c r="G49" i="21"/>
  <c r="G48" i="21"/>
  <c r="G47" i="21"/>
  <c r="G46" i="21"/>
  <c r="G45" i="21"/>
  <c r="G44" i="21"/>
  <c r="G43" i="21"/>
  <c r="G42" i="21"/>
  <c r="G41" i="21"/>
  <c r="G40" i="21"/>
  <c r="G39" i="21"/>
  <c r="G38" i="21"/>
  <c r="G37" i="21"/>
  <c r="G36" i="21"/>
  <c r="G35" i="21"/>
  <c r="G34" i="21"/>
  <c r="G33" i="21"/>
  <c r="G32" i="21"/>
  <c r="G31" i="21"/>
  <c r="G30" i="21"/>
  <c r="G29" i="21"/>
  <c r="G28" i="21"/>
  <c r="G27" i="21"/>
  <c r="G26" i="21"/>
  <c r="G25" i="21"/>
  <c r="G23" i="21"/>
  <c r="G22" i="21"/>
  <c r="G21" i="21"/>
  <c r="G20" i="21"/>
  <c r="G19" i="21"/>
  <c r="G18" i="21"/>
  <c r="G17" i="21"/>
  <c r="G16" i="21"/>
  <c r="G15" i="21"/>
  <c r="G14" i="21"/>
  <c r="G13" i="21"/>
  <c r="G12" i="21"/>
  <c r="G11" i="21"/>
  <c r="G10" i="21"/>
  <c r="G9" i="21"/>
  <c r="G8" i="21"/>
  <c r="G7" i="21"/>
  <c r="G6" i="21"/>
  <c r="G5" i="21"/>
  <c r="G4" i="21"/>
  <c r="G3" i="21"/>
  <c r="G2" i="21"/>
  <c r="B765" i="21" l="1"/>
  <c r="B766" i="21" s="1"/>
  <c r="B764" i="21"/>
  <c r="F5" i="29"/>
  <c r="H5" i="29" s="1"/>
  <c r="F7" i="29"/>
  <c r="H7" i="29" s="1"/>
  <c r="F6" i="29"/>
  <c r="H6" i="29" s="1"/>
  <c r="B769" i="21"/>
  <c r="K4" i="29"/>
  <c r="H3" i="29"/>
  <c r="K3" i="29"/>
  <c r="K5" i="29"/>
  <c r="H4" i="29"/>
  <c r="K7" i="29"/>
  <c r="K6" i="29"/>
  <c r="T22" i="29"/>
  <c r="M24" i="29"/>
  <c r="N26" i="29"/>
  <c r="S3" i="29"/>
  <c r="S4" i="29"/>
  <c r="S5" i="29"/>
  <c r="S6" i="29"/>
  <c r="S7" i="29"/>
  <c r="M14" i="29"/>
  <c r="P15" i="29"/>
  <c r="S16" i="29"/>
  <c r="M18" i="29"/>
  <c r="P19" i="29"/>
  <c r="S20" i="29"/>
  <c r="P21" i="29"/>
  <c r="M13" i="29"/>
  <c r="P14" i="29"/>
  <c r="S15" i="29"/>
  <c r="M17" i="29"/>
  <c r="P18" i="29"/>
  <c r="S19" i="29"/>
  <c r="S21" i="29"/>
  <c r="M23" i="29"/>
  <c r="P24" i="29"/>
  <c r="M25" i="29"/>
  <c r="P26" i="29"/>
  <c r="N13" i="29"/>
  <c r="M22" i="29"/>
  <c r="P23" i="29"/>
  <c r="S24" i="29"/>
  <c r="P25" i="29"/>
  <c r="S26" i="29"/>
  <c r="M3" i="29"/>
  <c r="M4" i="29"/>
  <c r="M5" i="29"/>
  <c r="M6" i="29"/>
  <c r="M7" i="29"/>
  <c r="P13" i="29"/>
  <c r="S14" i="29"/>
  <c r="M16" i="29"/>
  <c r="P17" i="29"/>
  <c r="S18" i="29"/>
  <c r="M20" i="29"/>
  <c r="Q13" i="29"/>
  <c r="P3" i="29"/>
  <c r="P4" i="29"/>
  <c r="P5" i="29"/>
  <c r="P6" i="29"/>
  <c r="P7" i="29"/>
  <c r="S13" i="29"/>
  <c r="M15" i="29"/>
  <c r="P16" i="29"/>
  <c r="S17" i="29"/>
  <c r="M19" i="29"/>
  <c r="P20" i="29"/>
  <c r="M21" i="29"/>
  <c r="P22" i="29"/>
  <c r="S23" i="29"/>
  <c r="S25" i="29"/>
  <c r="T13" i="29"/>
  <c r="C14" i="29"/>
  <c r="C20" i="29"/>
  <c r="C15" i="29"/>
  <c r="C19" i="29"/>
  <c r="C13" i="29"/>
  <c r="C16" i="29"/>
  <c r="C26" i="29"/>
  <c r="C24" i="29"/>
  <c r="C22" i="29"/>
  <c r="C18" i="29"/>
  <c r="C21" i="29"/>
  <c r="C23" i="29"/>
  <c r="C17" i="29"/>
  <c r="C3" i="29" l="1"/>
  <c r="E3" i="29" s="1"/>
  <c r="C7" i="29"/>
  <c r="E7" i="29" s="1"/>
  <c r="C5" i="29"/>
  <c r="E5" i="29" s="1"/>
  <c r="C6" i="29"/>
  <c r="E6" i="29" s="1"/>
  <c r="C4" i="29"/>
  <c r="E4" i="29" s="1"/>
  <c r="G7" i="29"/>
  <c r="G6" i="29"/>
  <c r="J5" i="29"/>
  <c r="J7" i="29"/>
  <c r="J6" i="29"/>
  <c r="J3" i="29"/>
  <c r="G4" i="29"/>
  <c r="G5" i="29"/>
  <c r="J4" i="29"/>
  <c r="G3" i="29"/>
  <c r="K20" i="29"/>
  <c r="J20" i="29"/>
  <c r="E17" i="29"/>
  <c r="D17" i="29"/>
  <c r="K19" i="29"/>
  <c r="J19" i="29"/>
  <c r="K17" i="29"/>
  <c r="J17" i="29"/>
  <c r="K13" i="29"/>
  <c r="J13" i="29"/>
  <c r="E22" i="29"/>
  <c r="D22" i="29"/>
  <c r="K15" i="29"/>
  <c r="J15" i="29"/>
  <c r="K26" i="29"/>
  <c r="J26" i="29"/>
  <c r="E26" i="29"/>
  <c r="D26" i="29"/>
  <c r="H23" i="29"/>
  <c r="G23" i="29"/>
  <c r="E25" i="29"/>
  <c r="D25" i="29"/>
  <c r="K25" i="29"/>
  <c r="J25" i="29"/>
  <c r="H19" i="29"/>
  <c r="G19" i="29"/>
  <c r="K22" i="29"/>
  <c r="J22" i="29"/>
  <c r="H22" i="29"/>
  <c r="G22" i="29"/>
  <c r="K23" i="29"/>
  <c r="J23" i="29"/>
  <c r="K21" i="29"/>
  <c r="J21" i="29"/>
  <c r="E23" i="29"/>
  <c r="D23" i="29"/>
  <c r="H16" i="29"/>
  <c r="G16" i="29"/>
  <c r="E19" i="29"/>
  <c r="D19" i="29"/>
  <c r="K16" i="29"/>
  <c r="J16" i="29"/>
  <c r="E21" i="29"/>
  <c r="D21" i="29"/>
  <c r="H13" i="29"/>
  <c r="G13" i="29"/>
  <c r="E16" i="29"/>
  <c r="D16" i="29"/>
  <c r="E15" i="29"/>
  <c r="D15" i="29"/>
  <c r="K18" i="29"/>
  <c r="J18" i="29"/>
  <c r="E18" i="29"/>
  <c r="D18" i="29"/>
  <c r="E13" i="29"/>
  <c r="D13" i="29"/>
  <c r="H25" i="29"/>
  <c r="G25" i="29"/>
  <c r="H24" i="29"/>
  <c r="G24" i="29"/>
  <c r="H26" i="29"/>
  <c r="G26" i="29"/>
  <c r="H21" i="29"/>
  <c r="G21" i="29"/>
  <c r="H17" i="29"/>
  <c r="G17" i="29"/>
  <c r="H20" i="29"/>
  <c r="G20" i="29"/>
  <c r="H18" i="29"/>
  <c r="G18" i="29"/>
  <c r="H15" i="29"/>
  <c r="G15" i="29"/>
  <c r="E20" i="29"/>
  <c r="D20" i="29"/>
  <c r="K24" i="29"/>
  <c r="J24" i="29"/>
  <c r="H14" i="29"/>
  <c r="G14" i="29"/>
  <c r="E24" i="29"/>
  <c r="D24" i="29"/>
  <c r="K14" i="29"/>
  <c r="J14" i="29"/>
  <c r="E14" i="29"/>
  <c r="D14" i="29"/>
  <c r="D6" i="29" l="1"/>
  <c r="D4" i="29"/>
  <c r="D5" i="29"/>
  <c r="D3" i="29"/>
  <c r="D7"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tc={5F3FBB9B-8313-48AF-8C14-1AEB051854AC}</author>
  </authors>
  <commentList>
    <comment ref="P171" authorId="0" shapeId="0" xr:uid="{00000000-0006-0000-01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El proyecto de digitalización afecta principalmente a la documentación de archivo y no al patrimonio bibliográfico. El archivo posee una Biblioteca y Hemeroteca auxiliar, pero el objeto principal del servicio es la documentación de archivo.</t>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<sst xmlns="http://schemas.openxmlformats.org/spreadsheetml/2006/main" count="41591" uniqueCount="3060">
  <si>
    <t>Comunidad Autónoma</t>
  </si>
  <si>
    <t>Biblioteca de Galicia</t>
  </si>
  <si>
    <t>Galicia</t>
  </si>
  <si>
    <t>Cantabria</t>
  </si>
  <si>
    <t>Andalucía</t>
  </si>
  <si>
    <t>Biblioteca Nacional de España</t>
  </si>
  <si>
    <t>Madrid</t>
  </si>
  <si>
    <t>Navarra</t>
  </si>
  <si>
    <t>Asturias</t>
  </si>
  <si>
    <t>Castilla y León</t>
  </si>
  <si>
    <t>Biblioteca Regional de Madrid</t>
  </si>
  <si>
    <t>Valencia</t>
  </si>
  <si>
    <t>Murcia</t>
  </si>
  <si>
    <t>Aragón</t>
  </si>
  <si>
    <t>Biblioteca de Castilla-La Mancha</t>
  </si>
  <si>
    <t>Castilla-La Mancha</t>
  </si>
  <si>
    <t>Cataluña</t>
  </si>
  <si>
    <t>País Vasco</t>
  </si>
  <si>
    <t>Extremadura</t>
  </si>
  <si>
    <t>Islas Baleares</t>
  </si>
  <si>
    <t>Islas Canarias</t>
  </si>
  <si>
    <t>Hemeroteca Municipal de Valencia</t>
  </si>
  <si>
    <t>La Rioja</t>
  </si>
  <si>
    <t>Biblioteca Pública Municipal de Carcelén</t>
  </si>
  <si>
    <t>Hemeroteca Municipal de Madrid</t>
  </si>
  <si>
    <t>Archivo</t>
  </si>
  <si>
    <t>Ateneo</t>
  </si>
  <si>
    <t>Colegio Profesional</t>
  </si>
  <si>
    <t>Diputación Provincial</t>
  </si>
  <si>
    <t>Eclesiástica</t>
  </si>
  <si>
    <t>Biblioteca Pública Episcopal del Seminario de Barcelona</t>
  </si>
  <si>
    <t>Cartoteca de Catalunya</t>
  </si>
  <si>
    <t>Biblioteca de Educación</t>
  </si>
  <si>
    <t>Biblioteca Digital de Patrimonio Educativo de la Región de Murcia (BIDEMUR)</t>
  </si>
  <si>
    <t>Fundación</t>
  </si>
  <si>
    <t>Biblioteca Virtual de Polígrafos</t>
  </si>
  <si>
    <t>ERESBIL - Archivo Vasco de la Música</t>
  </si>
  <si>
    <t>IES Histórico</t>
  </si>
  <si>
    <t>Museo</t>
  </si>
  <si>
    <t>Fundació - Museu d'Història de la Medicina de Catalunya</t>
  </si>
  <si>
    <t>Museo Cerralbo</t>
  </si>
  <si>
    <t>Real Academia</t>
  </si>
  <si>
    <t>Real Academia de Bellas Artes de San Fernando</t>
  </si>
  <si>
    <t>Real Academia de Medicina y Cirugía de Valladolid</t>
  </si>
  <si>
    <t>Universitaria</t>
  </si>
  <si>
    <t>Fundación Universitaria San Pablo CEU. Dirección de Archivos y Bibliotecas FUSP-FUAO</t>
  </si>
  <si>
    <t>Biblioteca de la Universitat Jaume I</t>
  </si>
  <si>
    <t>Universidad de Salamanca. Biblioteca General Histórica</t>
  </si>
  <si>
    <t>Universidad Pontificia Comillas</t>
  </si>
  <si>
    <t>Otro tipo</t>
  </si>
  <si>
    <t>C.A.</t>
  </si>
  <si>
    <t>Provincia</t>
  </si>
  <si>
    <t>Almería</t>
  </si>
  <si>
    <t>Cádiz</t>
  </si>
  <si>
    <t>Córdoba</t>
  </si>
  <si>
    <t>Granada</t>
  </si>
  <si>
    <t>Huelva</t>
  </si>
  <si>
    <t>Jaén</t>
  </si>
  <si>
    <t>Málaga</t>
  </si>
  <si>
    <t>Sevilla</t>
  </si>
  <si>
    <t>Huesca</t>
  </si>
  <si>
    <t>Teruel</t>
  </si>
  <si>
    <t>Zaragoza</t>
  </si>
  <si>
    <t>Principado de Asturias</t>
  </si>
  <si>
    <t>Las Palmas</t>
  </si>
  <si>
    <t>Tenerife</t>
  </si>
  <si>
    <t>Albacete</t>
  </si>
  <si>
    <t>Ciudad Real</t>
  </si>
  <si>
    <t>Cuenca</t>
  </si>
  <si>
    <t>Guadalajara</t>
  </si>
  <si>
    <t>Toledo</t>
  </si>
  <si>
    <t>Ávila</t>
  </si>
  <si>
    <t>Burgos</t>
  </si>
  <si>
    <t>León</t>
  </si>
  <si>
    <t>Palencia</t>
  </si>
  <si>
    <t>Salamanca</t>
  </si>
  <si>
    <t>Segovia</t>
  </si>
  <si>
    <t>Soria</t>
  </si>
  <si>
    <t>Valladolid</t>
  </si>
  <si>
    <t>Zamora</t>
  </si>
  <si>
    <t>Barcelona</t>
  </si>
  <si>
    <t>Girona</t>
  </si>
  <si>
    <t>Lleida</t>
  </si>
  <si>
    <t>Tarragona</t>
  </si>
  <si>
    <t>Comunidad valenciana</t>
  </si>
  <si>
    <t>Alicante</t>
  </si>
  <si>
    <t>Castellón</t>
  </si>
  <si>
    <t>Badajoz</t>
  </si>
  <si>
    <t>Cáceres</t>
  </si>
  <si>
    <t>La Coruña</t>
  </si>
  <si>
    <t>Lugo</t>
  </si>
  <si>
    <t>Orense</t>
  </si>
  <si>
    <t>Pontevedra</t>
  </si>
  <si>
    <t>Comunidad de Madrid</t>
  </si>
  <si>
    <t>Región de Murcia</t>
  </si>
  <si>
    <t>Comunidad foral de Navarra</t>
  </si>
  <si>
    <t>País vasco</t>
  </si>
  <si>
    <t>Álava</t>
  </si>
  <si>
    <t>Guipúzcoa</t>
  </si>
  <si>
    <t>Vizcaya</t>
  </si>
  <si>
    <t>Ceuta</t>
  </si>
  <si>
    <t>Melilla</t>
  </si>
  <si>
    <t>Entidad responsable</t>
  </si>
  <si>
    <t>Indica cuáles:</t>
  </si>
  <si>
    <t>Porcentaje de obras digitalizadas en dominio público:</t>
  </si>
  <si>
    <t>Porcentaje de obras digitalizadas con derechos de Propiedad Intelectual:</t>
  </si>
  <si>
    <t>Partituras del Orfeón Zaragozano</t>
  </si>
  <si>
    <t>Archivo Histórico Provincial de Zaragoza</t>
  </si>
  <si>
    <t>Música impresa o manuscrita</t>
  </si>
  <si>
    <t>Siglo XX</t>
  </si>
  <si>
    <t>Bellas artes. Espectáculos. Deportes</t>
  </si>
  <si>
    <t>Español</t>
  </si>
  <si>
    <t>Dublin Core</t>
  </si>
  <si>
    <t>PDF</t>
  </si>
  <si>
    <t>No</t>
  </si>
  <si>
    <t>Sí</t>
  </si>
  <si>
    <t>CC BY-NC-SA</t>
  </si>
  <si>
    <t>Ninguna</t>
  </si>
  <si>
    <t>TIFF</t>
  </si>
  <si>
    <t>METS</t>
  </si>
  <si>
    <t>Historia de la Ciencia Digital (Fundoro)</t>
  </si>
  <si>
    <t>Fundación Canaria Orotava de Historia de la Ciencia</t>
  </si>
  <si>
    <t>San Cruz de Tenerife</t>
  </si>
  <si>
    <t>Sin datos</t>
  </si>
  <si>
    <t>Manuscritos</t>
  </si>
  <si>
    <t>Ciencias puras. Ciencias naturales</t>
  </si>
  <si>
    <t>Otros</t>
  </si>
  <si>
    <t>Otras</t>
  </si>
  <si>
    <t>Sin presupuesto fijo</t>
  </si>
  <si>
    <t>Varias copias de los soportes</t>
  </si>
  <si>
    <t>Impresos del Siglo XIX hasta 1958</t>
  </si>
  <si>
    <t>Material fotográfico</t>
  </si>
  <si>
    <t>Simurg, Fondos digitalizados del CSIC</t>
  </si>
  <si>
    <t>Generalidades</t>
  </si>
  <si>
    <t>MARC21</t>
  </si>
  <si>
    <t>EDM</t>
  </si>
  <si>
    <t>Incunables</t>
  </si>
  <si>
    <t>Otras publicaciones seriadas</t>
  </si>
  <si>
    <t>Galicones</t>
  </si>
  <si>
    <t>Santiago de Compostela</t>
  </si>
  <si>
    <t>Filosofía. Psicología. Religión</t>
  </si>
  <si>
    <t>CC BY</t>
  </si>
  <si>
    <t>Fondos del Arxiu Fotogràfic de Barcelona</t>
  </si>
  <si>
    <t>Catalunya</t>
  </si>
  <si>
    <t>Adobe Bridge</t>
  </si>
  <si>
    <t>Digitalización del fondo histórico y administrativo del Archivo Municipal de Córdoba</t>
  </si>
  <si>
    <t>Ayuntamiento de Córdoba</t>
  </si>
  <si>
    <t>PDM (Creative Commons Public Domain Mark)</t>
  </si>
  <si>
    <t>Archivo Histórico Provincial de Huesca</t>
  </si>
  <si>
    <t>DjVu</t>
  </si>
  <si>
    <t>Digitalización Colección Fernández Rivero de Fotografía Antigua</t>
  </si>
  <si>
    <t>Colección Fernández Rivero de Fotografía Antigua</t>
  </si>
  <si>
    <t>...</t>
  </si>
  <si>
    <t>CC BY-NC-ND</t>
  </si>
  <si>
    <t>Repositorio digital del Ateneo Ferrolán</t>
  </si>
  <si>
    <t>Ateneo Ferrolán</t>
  </si>
  <si>
    <t>Ferrol</t>
  </si>
  <si>
    <t>Siglo XIX</t>
  </si>
  <si>
    <t>Software de desarrollo propio</t>
  </si>
  <si>
    <t>Prensa histórica</t>
  </si>
  <si>
    <t>Escena digital de Catalunya</t>
  </si>
  <si>
    <t>In Copyright (InC)</t>
  </si>
  <si>
    <t>PREMIS</t>
  </si>
  <si>
    <t>Biblioteca Virtual del Patrimonio Bibliográfico</t>
  </si>
  <si>
    <t>Ministerio de Cultura. Subdirección General de Coordinación Bibliotecaria</t>
  </si>
  <si>
    <t>TIFF para los mapas y su correcta visualización en el visor piramidal.</t>
  </si>
  <si>
    <t>Software suministrado por empresa externa</t>
  </si>
  <si>
    <t>Biblioteca Virtual de Prensa Histórica</t>
  </si>
  <si>
    <t>Biblioteca Digital de Albacete "Tomás Navarro Tomás"</t>
  </si>
  <si>
    <t>Memoria Digital de Lanzarote</t>
  </si>
  <si>
    <t>Cabildo de Lanzarote</t>
  </si>
  <si>
    <t>Subvención Ministerio de Cultura</t>
  </si>
  <si>
    <t>CC BY-NC</t>
  </si>
  <si>
    <t>Digiarch</t>
  </si>
  <si>
    <t>Archivo Municipal de Toledo</t>
  </si>
  <si>
    <t>Fundación MAPFRE</t>
  </si>
  <si>
    <t>Banco de España</t>
  </si>
  <si>
    <t>Arxiu d'Imatge i So de Menorca</t>
  </si>
  <si>
    <t>UVaDoc Colección Fondo Antiguo</t>
  </si>
  <si>
    <t>Repositori Digital de la Filmoteca</t>
  </si>
  <si>
    <t>Patrimonio Digital de Castilla-La Mancha</t>
  </si>
  <si>
    <t>Digibib</t>
  </si>
  <si>
    <t>Bitoteko</t>
  </si>
  <si>
    <t>Esperanto</t>
  </si>
  <si>
    <t>Dspace</t>
  </si>
  <si>
    <t>Copia de seguridad de los programas, bases de datos y objetos digitales, incluidas las imágenes. Se genera automáticamente por la propia máquina y se descargan a un disco duro externo.</t>
  </si>
  <si>
    <t>Biblioteca Digital Floridablanca</t>
  </si>
  <si>
    <t>Biblioteca Digital de Madrid</t>
  </si>
  <si>
    <t>Aragonés
Esperanto
Danés
Holandés / flamenco
Húngaro
Oromo
Ruso
Sueco</t>
  </si>
  <si>
    <t>MPEG/MP3
PDF
MP3</t>
  </si>
  <si>
    <t>Biblioteca Digital de les Illes Balears</t>
  </si>
  <si>
    <t>Palma de Mallorca</t>
  </si>
  <si>
    <t>Prensa foránea de Mallorca. Historia. Música. Estudios Orientales.</t>
  </si>
  <si>
    <t>Greenstone Digital Library</t>
  </si>
  <si>
    <t>Convenios con instituciones públicas de les Illes Balears, principalmente ayuntamientos municipales quienes mediante convenios financian proyectos de digitalización para poner a disposición del público sus fondos patrimoniales.</t>
  </si>
  <si>
    <t>Dipòsit Digital de Documents de la UAB</t>
  </si>
  <si>
    <t>Bellaterra (Cerdanyola del Vallès)</t>
  </si>
  <si>
    <t>Generalitat de Catalunya ; Ministerio de Cultura</t>
  </si>
  <si>
    <t>Societat del Gran Teatre del Liceu</t>
  </si>
  <si>
    <t>JHOVE</t>
  </si>
  <si>
    <t>IURIS Digital, Biblioteca Virtual de la Real Academia de Jurisprudencia y Legislación de España</t>
  </si>
  <si>
    <t>Real Academia de Jurisprudencia y Legislación de España</t>
  </si>
  <si>
    <t>Derecho</t>
  </si>
  <si>
    <t>JPEG</t>
  </si>
  <si>
    <t>CC0</t>
  </si>
  <si>
    <t>Biblioteca Virtual de Aragón (Biviar)</t>
  </si>
  <si>
    <t>Universidad de Extremadura</t>
  </si>
  <si>
    <t>BiNaDi: Biblioteca Digital Navarra</t>
  </si>
  <si>
    <t>Pamploña - Iruña</t>
  </si>
  <si>
    <t>Comunidad Foral de Navarra</t>
  </si>
  <si>
    <t>Maresía: Prensa digitalizada y patrimonio documental de la Universidad de La Laguna</t>
  </si>
  <si>
    <t>Universidad de La Laguna</t>
  </si>
  <si>
    <t>Fondo documental histórico de las Cortes de Aragón</t>
  </si>
  <si>
    <t>CEU Repositorio Institucional</t>
  </si>
  <si>
    <t>Discos ópticos para almacenamiento de datos</t>
  </si>
  <si>
    <t>Fundación Lázaro Galdiano, F.S.P.</t>
  </si>
  <si>
    <t>Metadatos técnicos</t>
  </si>
  <si>
    <t>Se ha recibido una ayuda de la Comunidad de Madrid en materia de archivos no de bibliotecas</t>
  </si>
  <si>
    <t>Ninguno</t>
  </si>
  <si>
    <t>Biblioteca Digital de Castilla y León</t>
  </si>
  <si>
    <t>Ayuda del Ministerio de Cultura</t>
  </si>
  <si>
    <t>Patrimonio documental del Ilustre Colegio de la Abogacía de Madrid</t>
  </si>
  <si>
    <t>Catalán</t>
  </si>
  <si>
    <t>Latín</t>
  </si>
  <si>
    <t>Siglo XVI</t>
  </si>
  <si>
    <t>Biblioteca Digital Real Academia de la Historia</t>
  </si>
  <si>
    <t>Real Academia de la Historia</t>
  </si>
  <si>
    <t>* Ministerio de Cultura
* Ayuda proyecto Cartografía 2024</t>
  </si>
  <si>
    <t>MODS</t>
  </si>
  <si>
    <t>Ciencias aplicadas. Medicina. Tecnologías</t>
  </si>
  <si>
    <t>Geografía. Biografías</t>
  </si>
  <si>
    <t>Biblioteca Virtual de la Real Academia Nacional de Farmacia</t>
  </si>
  <si>
    <t>Real Academia Nacional de Farmacia</t>
  </si>
  <si>
    <t>Castelló de la Plana</t>
  </si>
  <si>
    <t>Impresos antiguos del siglo XVI al XVIII</t>
  </si>
  <si>
    <t>Odilo</t>
  </si>
  <si>
    <t>Metadatos archivísticos.</t>
  </si>
  <si>
    <t>Impresos del siglo XIX hasta 1958</t>
  </si>
  <si>
    <t>Archivo Municipal de Castellón de la Plana (Hemeroteca y Biblioteca)</t>
  </si>
  <si>
    <t>Ayuntamiento de Castellón de la Plana</t>
  </si>
  <si>
    <t>Biblioteca digital del Museo del Prado</t>
  </si>
  <si>
    <t>Museo del Prado</t>
  </si>
  <si>
    <t>Sin presupuesto específico</t>
  </si>
  <si>
    <t>Fondos europeos durante los años 2022-2023</t>
  </si>
  <si>
    <t>Fondos del Plan de Recuperación, Transformación y Resiliencia de la Unión Europea</t>
  </si>
  <si>
    <t>Biblioteca Virtual de La Rioja</t>
  </si>
  <si>
    <t>Logroño</t>
  </si>
  <si>
    <t>Biblioteca Virtual de Defensa</t>
  </si>
  <si>
    <t>Ministerio de Defensa. Subdirección General de Publicaciones y Patrimonio Cultural</t>
  </si>
  <si>
    <t>CC BY-ND</t>
  </si>
  <si>
    <t>Biblioteca Digital de Andalucía</t>
  </si>
  <si>
    <t>Ministerio de Cultura</t>
  </si>
  <si>
    <t>Alicante/Alacant</t>
  </si>
  <si>
    <t>Materiales digitalizados</t>
  </si>
  <si>
    <t>Fechas de las obras digitalizadas</t>
  </si>
  <si>
    <t>Número de obras digitalizadas</t>
  </si>
  <si>
    <t>Número de imágenes generadas en la digitalización (en el caso de material textual)</t>
  </si>
  <si>
    <t>Porcentaje de obras digitalizadas sin acceso en línea</t>
  </si>
  <si>
    <t>Colecciones de especial interés pendientes de digitalización</t>
  </si>
  <si>
    <t xml:space="preserve"> ¿La biblioteca digital (1) es de acceso abierto?</t>
  </si>
  <si>
    <t>¿Su sistema dispone de repositorio OAI-PMH?</t>
  </si>
  <si>
    <t>Software utilizado</t>
  </si>
  <si>
    <t>Metadatos utilizados</t>
  </si>
  <si>
    <t>Si ha seleccionado Otros" indique cuáles"</t>
  </si>
  <si>
    <t>Formatos de difusión</t>
  </si>
  <si>
    <t xml:space="preserve"> ¿Su sistema permite hacer búsquedas a texto completo?</t>
  </si>
  <si>
    <t xml:space="preserve"> ¿Su sistema emplea enlaces persistentes?</t>
  </si>
  <si>
    <t>¿Su colección es recolectada por Hispana?</t>
  </si>
  <si>
    <t>¿Su colección es recolectada por Europeana?</t>
  </si>
  <si>
    <t xml:space="preserve"> Licencias bajo las que se difunden los objetos digitales</t>
  </si>
  <si>
    <t>Si ha seleccionado Otras" indique cuáles"</t>
  </si>
  <si>
    <t>Porcentaje de digitalización a través de contratos externos</t>
  </si>
  <si>
    <t>Recursos Humanos: número de personas de la institución dedicadas a la digitalización (personal técnico y administrativo)</t>
  </si>
  <si>
    <t>A tiempo parcial</t>
  </si>
  <si>
    <t>A tiempo completo</t>
  </si>
  <si>
    <t>número de equipos de digitalización de la institución</t>
  </si>
  <si>
    <t>presupuesto anual dedicado a la digitalización</t>
  </si>
  <si>
    <t>Ayudas y subvenciones recibidas en el último año</t>
  </si>
  <si>
    <t>Patrocinios externos</t>
  </si>
  <si>
    <t>¿Cuenta con un sistema de preservación digital?</t>
  </si>
  <si>
    <t>Medios en que se basa el sistema de preservación digital</t>
  </si>
  <si>
    <t xml:space="preserve"> Si ha seleccionado Software suministrado por una empresa externa indique cuál</t>
  </si>
  <si>
    <t>Si ha seleccionado Otro indique cuál</t>
  </si>
  <si>
    <t>Formatos de preservación</t>
  </si>
  <si>
    <t xml:space="preserve"> Si ha seleccionado Otros indique cuáles</t>
  </si>
  <si>
    <t>Metadatos de preservación</t>
  </si>
  <si>
    <t>¿Desarrolla proyectos de reutilización de las imágenes digitalizadas?</t>
  </si>
  <si>
    <t>Escriba aquí cualquier observación que quiera añadir</t>
  </si>
  <si>
    <t>Publicaciones seriadas</t>
  </si>
  <si>
    <t>Patrimonio Histórico do Lucus Augusti</t>
  </si>
  <si>
    <t>Oviedo</t>
  </si>
  <si>
    <t>LLodio</t>
  </si>
  <si>
    <t>Obras que conservamos de la colección local</t>
  </si>
  <si>
    <t>Este trabajo se realizó antes de mi incorporación al puesto. Por tanto las preguntas sin respuesta se debe a que desconozco dicha información.</t>
  </si>
  <si>
    <t>Portal de Archivos de la Diputación Provincial de Cáceres</t>
  </si>
  <si>
    <t>Los materiales indicados se suben al repositorio del Archivo</t>
  </si>
  <si>
    <t>Vigo</t>
  </si>
  <si>
    <t>Villacañas</t>
  </si>
  <si>
    <t>Folletos y material de interés local</t>
  </si>
  <si>
    <t>Legajos Santa Cruz (Colección de papeles varios, folletos, anuncios, carteles, hojas de avisos, legislación, discursos académicos) siglos XVII a XX
Papeles Santa Cruz Documentación institucional de Archivo relativa al colegio de Santa Cruz desde 1490 hasta el siglo XIX.
Colecciones de Prensa histórica y Seriadas (Reina Sofía, Derecho, Medicina, Santa Cruz)
Ejemplares históricos en las Bibliotecas de Derecho, Medicina, Filosofía y Letras, Segovia (Pedagogía magisterio), Comercio (cartografía) y General Reina Sofía</t>
  </si>
  <si>
    <t>UVADOC</t>
  </si>
  <si>
    <t>Prensa histórica gallega, fondo bibliográfico Abanca (BIC), monografías y folletos de la colección de patrimonio bibliográfico gallego, música impresa de tema gallego, autor gallego o de especial interés para Galicia.</t>
  </si>
  <si>
    <t>Galiciana-Biblioteca Dixital de Galicia</t>
  </si>
  <si>
    <t>Libsafe</t>
  </si>
  <si>
    <t>Santander</t>
  </si>
  <si>
    <t>Omeka</t>
  </si>
  <si>
    <t>13.500 fondos europeos para infraestructura de digitalización</t>
  </si>
  <si>
    <t>Vitoria</t>
  </si>
  <si>
    <t>Tenemos la biblioteca así como el archivo personal de Micaela Portilla (antropóloga, historiadora y pedagoga alavesa) cedido por la familia para su custodia. Ahora mismo, ese fondo está siendo organizado y un posible proyecto sería su digitalización.</t>
  </si>
  <si>
    <t>Euskariana</t>
  </si>
  <si>
    <t>1 bibliotecaria: se encarga de tareas técnicas: relaciones con otras instituciones con las que se colabora, interlocución con empresas, informes...
1 auxiliar administrativo: se encarga de comprobar los trabajos.
1 administrativo: se encarga de la facturación.</t>
  </si>
  <si>
    <t>Las tres personas de la pregunta anterior.</t>
  </si>
  <si>
    <t>Tenemos 3 escáneres (2 escáneres y un equipo multifunción con escáner) pero no se utilizan para estos fines.</t>
  </si>
  <si>
    <t>En 2023 no recibimos ninguna ayuda ni subvención. Se llevó a cabo la digitalización de materiales con cargo a la subvención lanzada por el Departamento de Cultura del Gobierno Vasco en 2022 para la digitalización de fondos para Euskariana. La cuantía de la subvención 2022 varió y ahora mismo no tenemos el dato exacto. Se ha pedido para que nos lo confirmen.</t>
  </si>
  <si>
    <t>Fondo Antiguo de la Biblioteca XIX-1940
Series Archivo Histórico</t>
  </si>
  <si>
    <t>Odilo Preserver</t>
  </si>
  <si>
    <t>El proyecto de digitalización afecta principalmente a la documentación de archivo y no al patrimonio bibliográfico. El Archivo posee una biblioteca y hemeroteca de consulta auxiliar, pero el objeto principal del servicio es la documentación de archivo.</t>
  </si>
  <si>
    <t>Archivo fotográfico del Instituto de Estudios Albacetenses</t>
  </si>
  <si>
    <t>Principalmente digitalizamos las propias publicaciones del Instituto de Estudios Albacetenses, además de nuestro Archivo Fotográfico.</t>
  </si>
  <si>
    <t>PUBLICACIONES PERIODICAS. FONDOS FOTOGRAFICOS. MEMORIAS DE EMPRESAS. FONDO GRAFICO (CARTELES Y PEGATINAS) . ARCHIVOS FAMILIARES</t>
  </si>
  <si>
    <t>-</t>
  </si>
  <si>
    <t>LAS AYUDAS A LA DIGITALIZACION PIERDEN EFECTIVIDAD EN PATRIMONIO BIBLIOGRAFICO AL TENER QUE VERIFICAR SI HAY EJEMPLARES YA DIGITALIZADOS.
SERIA CONVENIENTE TENER UNA COORDINACION EFICAZ PARA DIGITALIZAR PRENSA Y MATERIALES GRAFICOS (CARTELES Y PEGATINAS). y criterios para digitalización de fondos fotográficos.</t>
  </si>
  <si>
    <t>Hasta ahora la digitalización se ha hecho sin demasiada planificación</t>
  </si>
  <si>
    <t>Faro de Vigo- prensa histórica
Manuscritos
Incunables y postincunables
Fondos de especial interés para Pontevedra</t>
  </si>
  <si>
    <t>Biblioteca Virtual de Patrimonio Bibliográfico</t>
  </si>
  <si>
    <t>Las respuestas del apartado 4 hacen referencia a la plataforma de acceso al patrimonio bibliográfico gallego digitalizado gestionada desdes la Biblioteca de Galicia (Galiciana-BDG). En nuestra comunidad autónoma la difusión web de los fondos digitalizados en las bibliotecas gestionadas por la Xunta de Galicia se realizada a través de esta biblioteca digital. También hacen referecia a las dos plataformas del Ministerio de Cultura y Deporte  para difución de patrimonio bibliográfico de forma virutal como son la Biblioteca Virtual de Patrimonio Bibliográfico y Biblioteca Virtual de prensa Histórica
Para las respuestas del apartado 5 (Proyectos de digitalización) hay que tomar como referencia lo comunicado en las respuestas de la Biblioteca de Galicia. En nuestra comunidad autónoma, desde el año 2010, es la responsable de financiar y llevar a cabo todos los proyectos de digitalización de los fondos de patrimonio bibliográfico de las bibliotecas gestionadas por la Xunta de Galicia.</t>
  </si>
  <si>
    <t>Otro</t>
  </si>
  <si>
    <t>Boletín climatológico mensual</t>
  </si>
  <si>
    <t>Programas de Fiesta Mayor, artículos de prensa</t>
  </si>
  <si>
    <t>Digibis</t>
  </si>
  <si>
    <t>NO SOMOS UNA BIBLIOTECA DIGITALIZADA SI ESTO SE REFIERE A TENER WEB O PRESTAR LIBROS ELECTRONICAMENTE</t>
  </si>
  <si>
    <t>Fondo audiovisual; prensa antigua. 
Estamos pendientes de recibir dos donaciones muy interesantes de fondo antiguo</t>
  </si>
  <si>
    <t>CICONIA: Biblioteca Digital del Patrimonio Cultural de Extremadura</t>
  </si>
  <si>
    <t>Informes Generales desde 1977 hasta 1993.
Revistas de Estudios Penitenciarios desde 1954 hasta 2004.</t>
  </si>
  <si>
    <t>Actualmente se ha solicitado autorización para la digitalización de 15 ejemplares de Informes Generales de la Institución estando a la espera de la misma.</t>
  </si>
  <si>
    <t>Fondo Pierre Vilar
Fondo Jaume Vicens Vives (parcialmente ya digitalizado)</t>
  </si>
  <si>
    <t>DUGi FonsEspecials</t>
  </si>
  <si>
    <t>DUGi Media</t>
  </si>
  <si>
    <t>Generalitat de Catalunya i Biblioteca Nacional de Catalunya</t>
  </si>
  <si>
    <t>Cartografía de la Unión Soviética de todo el mundo a diferentes escalas
Atlas de todo el mundo del S. XX</t>
  </si>
  <si>
    <t>Cartoteca digital</t>
  </si>
  <si>
    <t>ContentDM</t>
  </si>
  <si>
    <t>ISO 19115/19139</t>
  </si>
  <si>
    <t>Real Colegio de Cirugía de la Armada de Cádiz
Fondo antiguo. Medicina 
Fondo antiguo. Humanidades</t>
  </si>
  <si>
    <t>RODIN (Repositorio Institucional UCA)</t>
  </si>
  <si>
    <t>Las ficheros de RODIN se enlazan desde el catálogo de la UCA (https://bibcatalogo.uca.es/cgi-bin/koha/opac-search.pl) así como desde las exposiciones virtuales (https://caleidoscopio.uca.es/s/inicio/page/inicio)</t>
  </si>
  <si>
    <t>Gijón</t>
  </si>
  <si>
    <t>Memòria Digital de Catalunya (MDC)</t>
  </si>
  <si>
    <t>Colección espiritualidad Manuel López Paradela
Fondo de Oratoria y Sermones
Archivos personales
Archivo de Acción Católica</t>
  </si>
  <si>
    <t>Biblioteca Digital de la Universidad Pontificia de Salamanca</t>
  </si>
  <si>
    <t>Pandora</t>
  </si>
  <si>
    <t>18000?</t>
  </si>
  <si>
    <t>Las respuestas del apartado 4 hacen referencia a la plataforma de acceso al patrimonio bibliográfico gallego digitalizado gestionada desde la Biblioteca de Galicia (Galiciana-BDG). En nuestra comunidad autónoma la difusión web de los fondos digitalizados en las bibliotecas gestionadas por la Xunta de Galicia se realizada a través de esta biblioteca digital. 
Para las respuestas del apartado 5 (Proyectos de digitalización) hay que tomar como referencia lo comunicado en las respuestas de la Biblioteca de Galicia. En nuestra comunidad autónoma, desde el año 2010, es la responsable de financiar y llevar a cabo todos los proyectos de digitalización de los fondos de patrimonio bibliográfico de las bibliotecas gestionadas por la Xunta de Galicia.</t>
  </si>
  <si>
    <t>Libros de clase del Instituto-Escuela. Cuadernos de alumnas del Instituto Isabel la Católica.</t>
  </si>
  <si>
    <t>Sería conveniente digitalizar lo que queda de Fondo Antiguo (aún por determinar).</t>
  </si>
  <si>
    <t>Se realizaron dos proyectos de digitalización hace más de 10 años pero la información con la que se cuenta hoy en día no nos permite responder de forma segura a las preguntas que aquí se realizan.
Hemos intentado responder a aquellas en las que estamos más seguros.
Disculpen las molestias que esto pueda ocasionar.</t>
  </si>
  <si>
    <t>Archivos personales</t>
  </si>
  <si>
    <t>e-archivo</t>
  </si>
  <si>
    <t>DSpace, OmekaS, Cloud Storage</t>
  </si>
  <si>
    <t>Fondo antiguo libre de derechos, especialmente aquellos libros expuestos en la sala de exposición permanente</t>
  </si>
  <si>
    <t>1 persona a tiempo parcial</t>
  </si>
  <si>
    <t>La biblioteca no dispone de ningún patrocinador</t>
  </si>
  <si>
    <t>RIUMA. Repositorio Institucional de la Universidad de Málaga.</t>
  </si>
  <si>
    <t>Hemos considerado fondo antiguo todas las obras publicadas hasta 1900 (inclusive) que se encuentran catalogadas en nuestra biblioteca.</t>
  </si>
  <si>
    <t>Obras de historiadores de la filosofía y de la literatura desde Mayans (1699-1781) hasta Menéndez Pelayo (1856-1912)</t>
  </si>
  <si>
    <t>MOBI</t>
  </si>
  <si>
    <t>Se han llevado a cabo proyectos de colaboración con la Fundación MAPFRE</t>
  </si>
  <si>
    <t>Toda la información está alojada en la nube.</t>
  </si>
  <si>
    <t>Querríamos digitalizar almenos el resto de obras publicadas en España en esperanto o sobre el esperanto hasta el año 1958.</t>
  </si>
  <si>
    <t>- Fondo antiguo de la Escuela de Minas de Almadén: 878 volúmenes,
manuales y tratados de geología, minería, mineralogía, física, etc.
- Revistas de Ciencias Sociales y Humanidades de Toledo. Se trata de
unos 2.000 fascículos de revistas, aproximadamente, algunos de ellos
encuadernados, publicados antes de 1990
- Colección de fondo antiguo procedentes del antiguo colegio universitario de Cuenca(aproximadamente 3.000 ejemplares fondos procedentes de la F. de Educación)
- Fondo antiguo de la colección Joaquín de Entrambasaguas.</t>
  </si>
  <si>
    <t>RUIdeRA</t>
  </si>
  <si>
    <t>Biblioteca Virtual de Castilla-La Mancha</t>
  </si>
  <si>
    <t>Biblioteca Digital Hispánica</t>
  </si>
  <si>
    <t>Los datos proporcionados en el punto 5.1, 5.6 y 5.7 son en base al año 2024</t>
  </si>
  <si>
    <t>Pamplona - Iruña</t>
  </si>
  <si>
    <t>Biblioteca Virtual de Aragón</t>
  </si>
  <si>
    <t>Manuscritos de Andrés González Blanco
Archivo Panteón de asturianos ilustres, de Fermín Canella
Grabaciones sonoras en formato de 78 rpm</t>
  </si>
  <si>
    <t>Biblioteca Virtual del Principado de Asturias</t>
  </si>
  <si>
    <t>Obras de los siglos XVI al XIX</t>
  </si>
  <si>
    <t>Hay previsto realizar proyectos en este sentido</t>
  </si>
  <si>
    <t>Repositorio Institucional del Banco de España</t>
  </si>
  <si>
    <t>Pamplona</t>
  </si>
  <si>
    <t>Todo lo que nos queda de la Biblioteca de Autores Capuchinos que es lo que nosotros digitalizamos</t>
  </si>
  <si>
    <t>Arvo</t>
  </si>
  <si>
    <t>San Cristóbal de La Laguna</t>
  </si>
  <si>
    <t>Completar colecciones de prensa local
Material gráfico</t>
  </si>
  <si>
    <t>En los años 2013-2014 se contrató a la empresa T-Organiza para programar los metadatos de preservación y mejoras en la visualización de la plataforma Biblioteca Digital Floridablanca.</t>
  </si>
  <si>
    <t>Zaguan</t>
  </si>
  <si>
    <t>Arte cisoria ó Tratado del arte del cortar del cuchillo
Chronico de el Cardenal don Iuan Tauera
Constituciones sinodales hechas por ... Don Gaspar de Quiroga ... Arçobispo de Toledo
Di Alberto Durero ... Della simmetria de i corpi humani libri quattro
Descripcion del Real Monasterio de San Lorenzo de El Escorial
Historia de la composicion del cuerpo humano
La Orden y cavalleria de Calatrava</t>
  </si>
  <si>
    <t>Prensa local histórica
Archivos personales y de entidades
Impresos fondo antiguo
Cartografía
Material gráfico
Audiovisuales</t>
  </si>
  <si>
    <t>En el punto 3.9 se ha indicado el porcentaje de obras sin derechos que están disponibles para consulta en la biblioteca digital, respecto al total de obras anteriores a 1960.
En el punto 3.10 se ha indicado el porcentaje de obras ya digitalizadas, pero en proceso de revisión previa a su publicación en la biblioteca digital, respecto al total de obras anteriores a 1960. Aún no se pueden consultar, pero será posible en un breve plazo.</t>
  </si>
  <si>
    <t>Oiartzungo Udala</t>
  </si>
  <si>
    <t>Muchas de las preguntas han quedado sin contestar por desconocimiento.</t>
  </si>
  <si>
    <t>-Literatura de cordel.
- Otras obras impresas de los siglos XVI, XVII y XVIII.
- Obras de autores en dominio público en 2024.</t>
  </si>
  <si>
    <t>Biblioteca Valenciana Digital (BIVALDI)</t>
  </si>
  <si>
    <t>La del Ministerio de Cultura (13.500 euros)</t>
  </si>
  <si>
    <t>Biblioteca Digital de la Región de Murcia</t>
  </si>
  <si>
    <t>Colecciones procedentes de donaciones destacadas: Fondo Guichot, Fondo Montoto, Fondo Hazañas...
Finalizar la digitalización de la prensa histórica y publicaciones periódicas.</t>
  </si>
  <si>
    <t>IDUS Patrimonio Bibliográfico</t>
  </si>
  <si>
    <t>La última subvención conseguida fue en 2022.</t>
  </si>
  <si>
    <t>Sistema de backup basado en discos duros con copia diaria y replica deslocalizada Se utilizan scripts propios automatizados para preservar la integridad.</t>
  </si>
  <si>
    <t>Si</t>
  </si>
  <si>
    <t>Las Palmas de Gran Canaria</t>
  </si>
  <si>
    <t>Prensa</t>
  </si>
  <si>
    <t>Biblioteca Virtual de Andalucía</t>
  </si>
  <si>
    <t>Boletín Oficial del Ministerio de Educación, Colección legislativa del Ministerio de Educación, Estadísticas de educación</t>
  </si>
  <si>
    <t>Fondo Antiguo Local
Prensa Histórica
Fondo Antiguo General</t>
  </si>
  <si>
    <t>Fondo antiguo, fondo local de Burgos y unos años del Diario de Burgos</t>
  </si>
  <si>
    <t>Sería muy interesante que el Ministerio de Cultura digitalizara los años que faltan del Diario de Burgos, ya que fue el Ministerio quien empezó el proyecto.</t>
  </si>
  <si>
    <t>Repositorio Abierto de la UNIA. 
Comunidades:
Fondo Histórico Digital de La Rábida
Fondo Histórico Digital de Baeza</t>
  </si>
  <si>
    <t>NOTA 1. La colección digital procede de otras instituciones con las que se firmó convenio de colaboración
1.- Biblioteca y Archivo de la Real Sociedad Colombina Onubense (desde 1880).
2.- Archivo de la antigua Universidad de Baeza (1538-1824). Conservado en el Instituto de Enseñanza Secundaria de Baeza (Junta de Andalucía).
NOTA 2. La Universidad tiene cuatro sedes en distintos emplazamientos: Rectorado (Sevilla); Sede Tecnológica (Málaga); Sede de La Rábida (Huelva); Sede Antonio Machado de Baeza (Jaén).</t>
  </si>
  <si>
    <t>Elche</t>
  </si>
  <si>
    <t>Fondo Antiguo 
Siglo XIX
Fondo José Agustín Álvarez Rixo</t>
  </si>
  <si>
    <t>Maresía: Prensa digitalizada y Patrimonio documental</t>
  </si>
  <si>
    <t>2 escáneres cenitales copibook de alta gama</t>
  </si>
  <si>
    <t>Minerva</t>
  </si>
  <si>
    <t>Fons Màrius Torres
Fons Josep Vallverdú
Fons Ricard Viñes
Fons Oriol de Bolòs</t>
  </si>
  <si>
    <t>Fons Especials UdL</t>
  </si>
  <si>
    <t>Memòria Digital de Catalunya</t>
  </si>
  <si>
    <t>1 equipo en la Universitat de Lleida</t>
  </si>
  <si>
    <t>No tenemos presupuesto. Aportación de ayudas del Ministerio de Cultura y subvenciones del Departament de Cultura de la Generalitat de Catalunya</t>
  </si>
  <si>
    <t>Ministerio de Cultura
Departament de Cultura de la Generalitat de Catalunya</t>
  </si>
  <si>
    <t>Nextcloud</t>
  </si>
  <si>
    <t>Hay mucha documentación digitalizada parcialmente, bajo demanda de los investigadores</t>
  </si>
  <si>
    <t>- Archivo de La Caja de Canarias y Monte de Piedad
- Archivo personal de María Dolores de la Fe Bonilla. Escritora y periodista
- Bartolomé Cairasco de Figueroa, príncipe de las letras canarias
- Centro de iniciativas y turismo de Gran Canaria
- Pedro Massieu Verdugo, arquitecto
- Tino Armas. Patrimonio fotográfico</t>
  </si>
  <si>
    <t>Memoria digital de Canarias (mdC)</t>
  </si>
  <si>
    <t>Jable. Archivo de prensa digital</t>
  </si>
  <si>
    <t>Biblioteca musicológica Lothar Siemens</t>
  </si>
  <si>
    <t>BIBO Bibliographic Ontology
EAC-CPF Descriptions Ontology for Linked Archival Data
EAD for Omeka
EXIF
Geo features
LOCAH RDF
Music ontology
OAD Ontology for archival description
Programmes ontology</t>
  </si>
  <si>
    <t>Gobierno de Canarias</t>
  </si>
  <si>
    <t>Discos de pizarra de Fonoteca de la jota</t>
  </si>
  <si>
    <t>Petrer</t>
  </si>
  <si>
    <t>Los documentos digitalizados son padrones, libros de giradoras, veredas, etc. Relacionados con la historia local</t>
  </si>
  <si>
    <t>Museo se conservan 156 fondos documentales de diferentes contenidos y cantidades, Sólo uno de nuestros fondos documentales del Dr. Jaume Ferran Clua tiene una parte digitalizada en PDF y no está todo.</t>
  </si>
  <si>
    <t>Monóvar</t>
  </si>
  <si>
    <t>12 cabeceras de publicaciones periódicas locales</t>
  </si>
  <si>
    <t>Toda la Sección Local</t>
  </si>
  <si>
    <t>Puig-reig</t>
  </si>
  <si>
    <t>Ferrol Diario</t>
  </si>
  <si>
    <t>Toda la colección de Fondo Antiguo
Diario "El Alcázar"</t>
  </si>
  <si>
    <t>Ficheros master en unidad de red con copia de seguridad</t>
  </si>
  <si>
    <t>Moncada</t>
  </si>
  <si>
    <t>Libros y revistas anteriores a 1900</t>
  </si>
  <si>
    <t>El IVIA es un centro de investigación y su repositorio ReDIVIA ha sido desarrollado para implementar su política de acceso abierto en cumplimiento del artº 27 de la Ley de la Ciencia; es decir, más para difundir publicaciones digitales que digitalizadas. No obstante, dado que el IVIA tiene una dilatada historia y tiene en depósito fondos de instituciones precedentes, se considera conveniente desarrollar una estrategia propia de digitalización, aunque en estos momentos no se está llevando a cabo por falta de medios personales y materiales.</t>
  </si>
  <si>
    <t>Alberic</t>
  </si>
  <si>
    <t>Libros de fiestas y revista 'Alberic informa'</t>
  </si>
  <si>
    <t>Arxiu Gràfic d'Alberic
Fons Local digitalitzat</t>
  </si>
  <si>
    <t>Disponemos de un Archivo gráfico con unas 1500 fotografías antiguas digitalizadas en TIFF y algunos libros de fiestas en PDF. Las fotografías han servido para realizar dos programas de televisión de 'Ciutats Desaparegudes' de la Radio Televissión Pública Valenciana.</t>
  </si>
  <si>
    <t>Simurg. Fondos digitalizados del CSIC</t>
  </si>
  <si>
    <t>1 (CSIC)</t>
  </si>
  <si>
    <t>Planos y proyectos de arquitectura, música, colecciones de publicaciones periódicas de arquitectura, documentación de la comisión central de monumentos.</t>
  </si>
  <si>
    <t>Desarrollo propio</t>
  </si>
  <si>
    <t>El catálogo de la propia biblioteca (AbsysNet) cuenta con el módulo multimedia y parte de los fondos de planos están ahí disponibles. Colecciones es una base de datos de desarrollo propio de la Academia que se utiliza principalmente para las colecciones del museo. No trabaja con metadatos normalizados ni permite búsquedas por campos, sólo a texto completo en la descripción.</t>
  </si>
  <si>
    <t>Desconocemos muchos datos ya que hemos estado siete cursos desplazados de nuestra sede histórica. La biblioteca se recogió y en la actualidad continúa guardada; además, el bibliotecario falleció y no dejó ningún dato. Hay fondos de nuestro instituto digitalizados y alojado en la página de la Biblioteca de La Rioja.</t>
  </si>
  <si>
    <t>Talleres del Arma de Ingenieros del Ejército (TYCE Guadalajara, Fuerte de San Francisco, 1847-1998), donado por su Comisión Liquidadora a la BPE de Guadalajara en el año 2000.
Fondo Sección Femenina
Fondo Dirección Provincial de Correos y Telecomunicaciones
Fondo Local a medida que acceda a dominio público</t>
  </si>
  <si>
    <t>1 técnico de bibliotecas en procesos de selección y catalogación</t>
  </si>
  <si>
    <t>1 escáner A3
1 fotocopiadora-escáner</t>
  </si>
  <si>
    <t>Desconocido, gestionado por otras administraciones (JCCM/MCU)</t>
  </si>
  <si>
    <t>RAW</t>
  </si>
  <si>
    <t>Etnoesfera. Patrimonio Cultural Inmaterial y Bibliográfico del MECyL</t>
  </si>
  <si>
    <t>WordPress</t>
  </si>
  <si>
    <t>Las obras más antiguas del fondo bibliográfico.</t>
  </si>
  <si>
    <t>Aranjuez</t>
  </si>
  <si>
    <t>30 títulos (prensa local de Aranjuez)</t>
  </si>
  <si>
    <t>Biblioteca Digital de Aranjuez</t>
  </si>
  <si>
    <t>8.724,37 ? (ingreso del Ministerio 15/06/2023)</t>
  </si>
  <si>
    <t>La Voz Valenciana, La Voz de Valencia, Diario Mercantil</t>
  </si>
  <si>
    <t>No es posible contabilizarlo</t>
  </si>
  <si>
    <t>La BDCYL está gestionada y mantenida por la Biblioteca de Castilla y León. La Biblioteca Pública de Salamanca ha aportado los documentos para digitalizar, por lo que no contamos con la información de los apartados 5, 6 y  7.</t>
  </si>
  <si>
    <t>Arias Montano: repositorio científico de la Universidad de Huelva</t>
  </si>
  <si>
    <t>Actualmente estamos haciendo un estudio de priorización de proyectos</t>
  </si>
  <si>
    <t>La mayoría de nuestras colecciones digitales son folletos históricos.
Hemos desarrollado u portal de geolocalización que localiza los folletos por año y por lugar de edición/publicación. Permite localizar en un mapa los folletos a la vez o por períodos cronológicos.
https://cronica.mdc.csuc.cat/</t>
  </si>
  <si>
    <t>Prensa histórica y documentos</t>
  </si>
  <si>
    <t>Academica-e</t>
  </si>
  <si>
    <t>En función de las necesidades y del presupuesto de la biblioteca</t>
  </si>
  <si>
    <t>Es dificil responder a esto. Las colecciones temáticas se marcan en función de las necesidades del Museo.
Las colecciones patrimonales se digitalizan de forma continua.</t>
  </si>
  <si>
    <t>LaDigitaldelReina</t>
  </si>
  <si>
    <t>Limb Gallery</t>
  </si>
  <si>
    <t>La plataforma puede importar cualquier estándar de metadatos gestionando los mapeos de entrada y salida. Internamente no maneja estándares.</t>
  </si>
  <si>
    <t>Material publicado por el museo (ED-MNRS)</t>
  </si>
  <si>
    <t>1 escáner aéreo</t>
  </si>
  <si>
    <t>No hay un presupuesto como tal dedicado a la digitalización. Más allá del mantenimiento del escáner.</t>
  </si>
  <si>
    <t>Fondos europeos</t>
  </si>
  <si>
    <t>ARCA (Arxiu de Revistes Catalanes Antigues)</t>
  </si>
  <si>
    <t>3 cámaras digitales /1 escáner negativos / 1 escáner sobremesa</t>
  </si>
  <si>
    <t>Toda la revista de Anales</t>
  </si>
  <si>
    <t>No recibimos ayudas para la digitalización</t>
  </si>
  <si>
    <t>No.</t>
  </si>
  <si>
    <t>Santillana del Mar</t>
  </si>
  <si>
    <t>Contamos con ejemplares impresos o editados en Francia del siglo XIX y XX que no se encuentran disponibles digitalmente en bibliotecas virtuales españolas</t>
  </si>
  <si>
    <t>Copia de seguridad</t>
  </si>
  <si>
    <t>Apartado 2 pregunta 2: En nuestra biblioteca no tenemos contabilizados los ejemplares que forman parte del Patrimonio bibliográfico pero sí podemos dar datos de interés obtenidos de Absys:
25000 ejemplares aprox. de la biblioteca. La mayoría son ejemplares modernos del siglo XX que no son de dominio público por lo que no se suman a los contratos de digitalización.
300 ejemplares aprox. anteriores a 1958</t>
  </si>
  <si>
    <t>Biblioteca Virtual del Patrimonio Bibliográfico (BVPB)</t>
  </si>
  <si>
    <t>A nivel de preservación hay dos copias, una preservada con el Software de Arte Digital 2012 (que se migrará próximamente al sistema LIBSAFE), y otra sobre la que no se están tomando medidas de preservación, pero que en todo caso, sirve de copia de seguridad.</t>
  </si>
  <si>
    <t>Obras siglo XIX</t>
  </si>
  <si>
    <t>Obras de la Biblioteca sacadas para digitalizar: Títulos: 62; Ejemplares: 127
Nº de títulos digitalizados con ejemplares en Biblioteca: 7.290</t>
  </si>
  <si>
    <t>Carcelén</t>
  </si>
  <si>
    <t>Libros sobre fiestas Locales desde 1970
Obras sueltas sobre sabiduría popular y juegos de la localidad</t>
  </si>
  <si>
    <t>Castellón de la Plana</t>
  </si>
  <si>
    <t>1 Ayuda a la digitalización del Patrimonio bibliográfico</t>
  </si>
  <si>
    <t>Obras de autores del siglo XX que han pasado a dominio público</t>
  </si>
  <si>
    <t>Patrimonio Digital Complutense</t>
  </si>
  <si>
    <t>LibSafe</t>
  </si>
  <si>
    <t>JPEG2000</t>
  </si>
  <si>
    <t>Carcaixent</t>
  </si>
  <si>
    <t>Prensa histórica de Carcaixent. Son ejemplares únicos en institución pública. Abarca todas las tendencias políticas y tejido asociativo de la ciudad desde 1908 a 1954 (25 títulos. Total: 7367 imágenes)</t>
  </si>
  <si>
    <t>Dehesa. Repositorio Institucional de la Universidad de Extremadura Biblioteca Digital Fondo Antiguo</t>
  </si>
  <si>
    <t>Biblioteca Digital de la Fundació ACA</t>
  </si>
  <si>
    <t>Memorias anuales del Ministerio, publicaciones periódicas editadas por el Ministerio, libros de arquitectura del siglo XIX</t>
  </si>
  <si>
    <t>Dos escáneres, uno plano y uno cenital</t>
  </si>
  <si>
    <t>FONDO LOCAL</t>
  </si>
  <si>
    <t>1 administrativo (convenio)</t>
  </si>
  <si>
    <t>1. Se contrató 1 persona de convenio durante 1 año.
2. La digitalización se hizo con ordenador propio del centro.
3. Se ha priorizado el fondo local porque es único y solo se conserva 1 ejemplar
4. No todo lo digitalizado pertenece a un fondo anterior a 1958, pero todo pertenece a fondo local.
Fondo antiguo es La Aurora 1900-1906, El Majorero y Herbania. 1944.</t>
  </si>
  <si>
    <t>Diario de Palma, manuscritos pendientes de digitalizar, incunables e impresos locales</t>
  </si>
  <si>
    <t>Ahillones</t>
  </si>
  <si>
    <t>La prioridad es acabar con los manuscritos</t>
  </si>
  <si>
    <t>Repositorio GREDOS de la Universidad de Salamanca</t>
  </si>
  <si>
    <t>15.000 ? (Convocatoria de digitalización del Ministerio de Cultura de 2022)
12.000 ? (convocatoria de digitalización del Ministerio de Cultura 2023)</t>
  </si>
  <si>
    <t>Fondo local, antiguo y fondos personales</t>
  </si>
  <si>
    <t>Eos Utility Canon</t>
  </si>
  <si>
    <t>Diario de Cádiz: título de mayor volumen de consultas y peor estado de conservación
Prensa histórica: títulos de mayor consulta y peor estado de conservación</t>
  </si>
  <si>
    <t>Necesidad de un escáner para atender peticiones directas de digitalización de los usuarios</t>
  </si>
  <si>
    <t>Biblioteca Digital del Real Jardín Botánico RJB-CSIC</t>
  </si>
  <si>
    <t>Estatutos y reglamentos de sociedades de la primera mitad del siglo XX</t>
  </si>
  <si>
    <t>Archivo Digital de las Artes Escénicas de Andalucía (ELEKTRA)</t>
  </si>
  <si>
    <t>Fons antic del Círculo Mallorquín</t>
  </si>
  <si>
    <t>el 2023 iniciamos el proyecto de digitalización de los documentos con cierto valor bibliográfico. Tan solo se han digitalizado 27 ejemplares. Nuestro objetivo es que cada año se digitalice un número similar de documentos.
No disponemos de una biblioteca virtual.
Los documentos digitalizados se enlazan a su registro bibliográfico correspondiente para que el usuario pueda acceder a ellos con la simple consulta al OPAC.
https://absys.parlamentib.es/abnetcl.exe/O7010/ID5b246087?ACC=101</t>
  </si>
  <si>
    <t>Errenteria</t>
  </si>
  <si>
    <t>Discos de pizarra
Rollos de pianola
Impresos antiguos
Partituras antiguas</t>
  </si>
  <si>
    <t>7.883,56 euros</t>
  </si>
  <si>
    <t>Colección de carteles de la guerra civil (pendiente gestión de derechos de autor)
Colección de pergaminos (pequeña)
Quedan por digitalizar algunos ejemplares de colecciones digitalizadas (manuscritos, incunables, impresos XVI a XVIII)</t>
  </si>
  <si>
    <t>Somni</t>
  </si>
  <si>
    <t>Fondo local: 50 monografías, 1 publicación periódica, 2 mapas, carteles
Fondo antiguo
Carteles y grabados</t>
  </si>
  <si>
    <t>Biblioteca Digital de Castilla y León (BDCYL)</t>
  </si>
  <si>
    <t>Fons Pasqual i Prats</t>
  </si>
  <si>
    <t>Variable</t>
  </si>
  <si>
    <t>Subvenció de la Generalitat de Catalunya per a la digitalització i difusió de fons bibliogràfics patrimonials</t>
  </si>
  <si>
    <t>Observación tecnológica y control de los formatos.</t>
  </si>
  <si>
    <t>Mondoñedo</t>
  </si>
  <si>
    <t>Galiciana. Fondo "Mondoñedo" (Catálogo Colectivo do Patrimonio Bibliográfico de Galicia)</t>
  </si>
  <si>
    <t>Cuevas Bajas</t>
  </si>
  <si>
    <t>AbsysNet Red de Bibliotecas Públicas de Andalucía</t>
  </si>
  <si>
    <t>Conferencias, congresos, discursos, memorias y veladas en el Ateneo de Madrid
Manuscritos
Obras sólo conservadas en la Biblioteca del Ateneo de Madrid
Revistas relacionadas con el Ateneo de Madrid</t>
  </si>
  <si>
    <t>Colección Digital</t>
  </si>
  <si>
    <t>Koha</t>
  </si>
  <si>
    <t>Orihuela</t>
  </si>
  <si>
    <t>Biblioteca de Osuna. Fondo Ramón Gutiérrez</t>
  </si>
  <si>
    <t>Digibug</t>
  </si>
  <si>
    <t>2 escáneres</t>
  </si>
  <si>
    <t>Ministerio de Cultura y Deporte</t>
  </si>
  <si>
    <t>Libnova</t>
  </si>
  <si>
    <t>Seguir con los impresos de los siglos XV, XVI, XVII, XVIII y XIX</t>
  </si>
  <si>
    <t>Todas las pendientes de dominio público que se encuentren sin digitalizar en otras Bibliotecas Virtuales</t>
  </si>
  <si>
    <t>Convenio Ministerio de Cultura</t>
  </si>
  <si>
    <t>La Hemeroteca Municipal de Madrid tiene dos programas de digitalización de sus colecciones, a través de la Biblioteca Digital memoriademadrid y los Convenios puntuales que firma con la Biblioteca Virtual de Prensa Histórica del Ministerio de Cultura</t>
  </si>
  <si>
    <t>Los planes de digitalización se coordinan desde la Biblioteca de Castilla y León</t>
  </si>
  <si>
    <t>Muchos de los datos requeridos la Biblioteca Pública del Estado de Palencia no los posee, ya que la digitalización se coordina desde la Biblioteca de Castilla y León. Toda la información relativa a los proyectos de digitalización y los datos referentes a la preservación dependen de ella directamente.
El dato relativo a "Porcentaje de digitalización a través de contratos externos", en el que se ha respondido con un 0, no es una respuesta segura. Este dato lo tiene la Biblioteca de Castilla y León.</t>
  </si>
  <si>
    <t>Localidad</t>
  </si>
  <si>
    <t>Temática</t>
  </si>
  <si>
    <t>Lengua</t>
  </si>
  <si>
    <t>Porcentaje de obras digitalizadas en acceso libre</t>
  </si>
  <si>
    <t>Nombre de la biblioteca digital en línea (1)</t>
  </si>
  <si>
    <t>Indica cuáles</t>
  </si>
  <si>
    <t>Nombre del proyecto de digitalización</t>
  </si>
  <si>
    <t>Ayuntamiento de Barcelona. Instituto de Cultura de Barcelona</t>
  </si>
  <si>
    <t>Diputación Provincial de Albacete. Instituto de Estudios Albacetenses "Don Juan Manuel". Biblioteca "Tomás Navarro Tomás"</t>
  </si>
  <si>
    <t>Colectivo</t>
  </si>
  <si>
    <t>Biblioteca Pública Municipal de Zuera (Zaragoza)</t>
  </si>
  <si>
    <t>Archivo Municipal de Gijón</t>
  </si>
  <si>
    <t>Museo Arqueológico de Asturias</t>
  </si>
  <si>
    <t>Museo del Ferrocarril</t>
  </si>
  <si>
    <t>Museo del Pueblo de Asturias</t>
  </si>
  <si>
    <t>Real Instituto de Estudios Asturianos</t>
  </si>
  <si>
    <t>Archivo General de Castilla y León</t>
  </si>
  <si>
    <t>Archivo Histórico Provincial de Palencia</t>
  </si>
  <si>
    <t>Archivo Histórico Provincial de Salamanca</t>
  </si>
  <si>
    <t>Archivo Histórico Provincial de Soria</t>
  </si>
  <si>
    <t>Archivo Histórico Provincial de Valladolid</t>
  </si>
  <si>
    <t>Archivo Municipal de Briviesca</t>
  </si>
  <si>
    <t>Archivo Municipal de Burgos</t>
  </si>
  <si>
    <t>Archivo Municipal de Valladolid</t>
  </si>
  <si>
    <t>Archivo de la Diputación Provincial de Burgos</t>
  </si>
  <si>
    <t>Biblioteca Diocesana de Zamora</t>
  </si>
  <si>
    <t>Compañía de Jesús de Burgos</t>
  </si>
  <si>
    <t>Fundación Joaquín Díaz</t>
  </si>
  <si>
    <t>Fundación Santa María la Real</t>
  </si>
  <si>
    <t>Museo de León</t>
  </si>
  <si>
    <t>Museo de Valladolid</t>
  </si>
  <si>
    <t>Museo de Ávila</t>
  </si>
  <si>
    <t>Real Academia de Historia y Arte de San Quirce (Segovia)</t>
  </si>
  <si>
    <t>Biblioteca digital de Castilla y León</t>
  </si>
  <si>
    <t>Asociación de Historia de la Villa de Socuéllamos</t>
  </si>
  <si>
    <t>Convento Concepcionistas Franciscanas de Toledo</t>
  </si>
  <si>
    <t>Biblioteca digital de Castilla-La Mancha (BIDICAM)</t>
  </si>
  <si>
    <t>4 cámaras digitales /1 escáner negativos / 1 escáner sobremesa</t>
  </si>
  <si>
    <t>Casa Asia</t>
  </si>
  <si>
    <t>Reial Acadèmia de Ciències i Arts de Barcelona</t>
  </si>
  <si>
    <t>Biblioteca Dr. Francesc Salvà Campillo</t>
  </si>
  <si>
    <t>Universitat de Lleida</t>
  </si>
  <si>
    <t>ARCA</t>
  </si>
  <si>
    <t>Abadia de Montserrat </t>
  </si>
  <si>
    <t>Biblioteca Rosa Sensat</t>
  </si>
  <si>
    <t>Obras digitalizadas: 250000 (Nota: los números de pp contabilizados como documento)</t>
  </si>
  <si>
    <t>Español
Catalán</t>
  </si>
  <si>
    <t>Varias copias de los soportes
 Software suministrado por empresa externa</t>
  </si>
  <si>
    <t>Clipfiles
Albalanet</t>
  </si>
  <si>
    <t>TIFF
RAW</t>
  </si>
  <si>
    <t>Español
Catalán
Latín
Aragonés</t>
  </si>
  <si>
    <t>Español
Gallego
Latín</t>
  </si>
  <si>
    <t>Varias copias de los soportes
Software de desarrollo propio</t>
  </si>
  <si>
    <t>TIFF
JPEG
WAV
AVI</t>
  </si>
  <si>
    <t>Comunidad Valenciana</t>
  </si>
  <si>
    <t>Siglo XIX
Siglo XX</t>
  </si>
  <si>
    <t>TIFF
JPEG</t>
  </si>
  <si>
    <t>METS
PREMIS</t>
  </si>
  <si>
    <t>Siglo XV
Siglo XVI
Siglo XVII
Siglo XVIII
Siglo XIX
Siglo XX
Anteriores</t>
  </si>
  <si>
    <t>Siglo XX
 Siglo XIX
 Siglo XVIII
 Siglo XVII
 Siglo XVI
 Siglo XV</t>
  </si>
  <si>
    <t>METS
PREMIS
MIX</t>
  </si>
  <si>
    <t>Siglo XX
Siglo XIX
 Siglo XVIII
 Siglo XVII
 Siglo XVI
 Siglo XV
 Anteriores</t>
  </si>
  <si>
    <t>Manuscritos
Incunables
Impresos antiguos del Siglo XVI al XVIII
Impresos del Siglo XIX hasta 1958
Prensa histórica
Otras publicaciones seriadas
Material cartográfico</t>
  </si>
  <si>
    <t>Biblioteca digital de Andalucía</t>
  </si>
  <si>
    <t>Archivo General de Indias</t>
  </si>
  <si>
    <t>Archivo Histórico Municipal de Guadalix</t>
  </si>
  <si>
    <t>Archivo Histórico Provincial de Granada</t>
  </si>
  <si>
    <t>Ayuntamiento de Macael</t>
  </si>
  <si>
    <t>Biblioteca Arzobispal de Granada</t>
  </si>
  <si>
    <t>Biblioteca Pública Municipal Central (Jerez de la Frontera, Cádiz)</t>
  </si>
  <si>
    <t>Biblioteca Pública Municipal de Constantina (Sevilla)</t>
  </si>
  <si>
    <t>Biblioteca Pública Municipal de Pozoblanco (Córdoba)</t>
  </si>
  <si>
    <t>Biblioteca Pública Municipal de Sevilla</t>
  </si>
  <si>
    <t>Biblioteca Pública Municipal "Cronista Juan Sánchez Caballero" (Linares, Jaén)</t>
  </si>
  <si>
    <t>Biblioteca Pública Municipal "Blas Infante" (Constantina, Sevilla)</t>
  </si>
  <si>
    <t>Biblioteca Pública Municipal "Escritor José Asenjo Sedaño" (Guadix, Granada)</t>
  </si>
  <si>
    <t>Biblioteca Pública Municipal de! Salón (Granada)</t>
  </si>
  <si>
    <t>Biblioteca Pública Municipal José Celestino Mutis (Cádiz)</t>
  </si>
  <si>
    <t>Biblioteca Pública Municipal San Zoilo (Antequera)</t>
  </si>
  <si>
    <t>Biblioteca Regional de Castilla y León</t>
  </si>
  <si>
    <t>Biblioteca Virtual de Andaiucia-Biblioteca de Andalucía (Granada)</t>
  </si>
  <si>
    <t>Fundación Aguilar y Eslava (Cabra, Córdoba)</t>
  </si>
  <si>
    <t xml:space="preserve">Biblioteca Pública Municipal Juan Seca (Cabra, Córdoba) </t>
  </si>
  <si>
    <t>Biblioteca Pública Municipal Palma del Río</t>
  </si>
  <si>
    <t xml:space="preserve">Fundación Biblioteca Manuel Ruíz Luque (Montilla, Córdoba) </t>
  </si>
  <si>
    <t>Fundación Pintor Julio Visconti (Guadíx, Granada)</t>
  </si>
  <si>
    <t xml:space="preserve">Museo Casa de los Tiros de Granada </t>
  </si>
  <si>
    <t>Real Academia de Bellas Artes de Granada</t>
  </si>
  <si>
    <t>Real Academia de la Historia (Madrid)</t>
  </si>
  <si>
    <t>Galiciana</t>
  </si>
  <si>
    <t>Biblioteca Pública Municipal de Arzúa</t>
  </si>
  <si>
    <t>Archivo de la Diputación Provincial de Lugo</t>
  </si>
  <si>
    <t>Archivo del Reino de Galicia</t>
  </si>
  <si>
    <t>Archivo Municipal de La Coruña</t>
  </si>
  <si>
    <t>Archivo Municipal de Betanzos</t>
  </si>
  <si>
    <t>Archivo Municipal de Vigo</t>
  </si>
  <si>
    <t>Archivo-Biblioteca Catedral de Santiago de Compostela</t>
  </si>
  <si>
    <t>Archivo-Biblioteca de la Catedral de Orense</t>
  </si>
  <si>
    <t>Asociación de amigos de los caminos de Santiago de Madrid</t>
  </si>
  <si>
    <t>Biblioteca Histórico-Militar de La Coruña</t>
  </si>
  <si>
    <t>Biblioteca Pública Municipal de Betanzos "Castelao"</t>
  </si>
  <si>
    <t>Biblioteca Municipal de Estudios locales de La Coruña</t>
  </si>
  <si>
    <t>Biblioteca Pública Municipal del Ferrol</t>
  </si>
  <si>
    <t>Biblioteca Naval del Ferrol</t>
  </si>
  <si>
    <t>Biblioteca Pública Municipal de La Coruña "Miguel González Garcés"</t>
  </si>
  <si>
    <t>Biblioteca Pública Municipal de Caldas de REis "P.M. Martínez Ferro"</t>
  </si>
  <si>
    <t>Biblioteca Pública Municipal de Ortigueira "Juan Fernández Latorre"</t>
  </si>
  <si>
    <t>Biblioteca Pública Municipal de Ribadeo</t>
  </si>
  <si>
    <t>Casa de Cultura de Xinzo de Limia</t>
  </si>
  <si>
    <t>Circo de Artesanos de La Coruña</t>
  </si>
  <si>
    <t>Colegiada de Santa María del Campo de La Coruña</t>
  </si>
  <si>
    <t>Consejo de Cultura gallega</t>
  </si>
  <si>
    <t>Convento de Dominicos de Padrón</t>
  </si>
  <si>
    <t>Fundación Eugenio Granel	I</t>
  </si>
  <si>
    <t>Fundación Otero Pedrallo</t>
  </si>
  <si>
    <t>Fundación Penzol</t>
  </si>
  <si>
    <t>Real Academia Gallega</t>
  </si>
  <si>
    <t>Instituto de Estudios Gallegos Padre Sarmiento</t>
  </si>
  <si>
    <t>Instituto teológico compostelano</t>
  </si>
  <si>
    <t>Museo ANFACO de la Industria conservera</t>
  </si>
  <si>
    <t>Museo de las Peregrinaciones y de Santiago</t>
  </si>
  <si>
    <t>Museo del Pueblo Gallego</t>
  </si>
  <si>
    <t>Museo Etnológico de Ribadavia</t>
  </si>
  <si>
    <t>Museo Massó</t>
  </si>
  <si>
    <t>Universidad de Santiago de Compostela</t>
  </si>
  <si>
    <t>Español
Latín</t>
  </si>
  <si>
    <t>Revistas científicas españolas de los siglos XVII al XIX, preferentemente aragonesas.
- Monografías publicadas en Aragón, siglos XVIII y XIX (continuación de los proyectos ya realizados en los últimos años).
- Partituras aragonesas recibidas por el Registro de la Propiedad Intelectual. 
- Donación Biblioteca de Osuna.</t>
  </si>
  <si>
    <t>sí</t>
  </si>
  <si>
    <t>9768
Subvención Ministerio de Cultura
Ayuda Ministerio de Cultura 2023: 9.768 euros</t>
  </si>
  <si>
    <t>MARC21
METS
PREMIS
Otros</t>
  </si>
  <si>
    <t>Impresos del Siglo XIX hasta 1958
Otras publicaciones seriadas
Música impresa o manuscrita</t>
  </si>
  <si>
    <t>Manuscritos
Incunables
Impresos antiguos del Siglo XVI al XVIII
Impresos del Siglo XIX hasta 1958
Prensa histórica
Grabados, dibujos y láminas
Material cartográfico</t>
  </si>
  <si>
    <t>Siglo XX
Siglo XIX
 Siglo XVIII
 Siglo XVII
 Siglo XVI
 Siglo XV</t>
  </si>
  <si>
    <t>Manuscritos
Incunables
Impresos antiguos del Siglo XVI al XVIII
Impresos del Siglo XIX hasta 1958
Prensa histórica
Grabados, dibujos y láminas</t>
  </si>
  <si>
    <t>Siglo XIX
Siglo XVIII
 Siglo XVII
 Siglo XVI
 Siglo XV
 Anteriores</t>
  </si>
  <si>
    <t>Dublin Core
Marc21</t>
  </si>
  <si>
    <t>TIFF
RAW
WAV
Otros</t>
  </si>
  <si>
    <t>CC0
In Copyright (InC)</t>
  </si>
  <si>
    <t>Manuscritos
Incunables
Impresos antiguos del Siglo XVI al XVIII
Impresos del Siglo XIX hasta 1958
Prensa histórica
Carteles
Material fotográfico
Material sonoro
Material audiovisual</t>
  </si>
  <si>
    <t>Material fotográfico
Material sonoro
Material audiovisual</t>
  </si>
  <si>
    <t>TIFF
JPEG
RAW</t>
  </si>
  <si>
    <t>Dublin Core
MARC21
 MODS
 METS</t>
  </si>
  <si>
    <t>Impresos antiguos del Siglo XVI al XVIII
Grabados, dibujos y láminas</t>
  </si>
  <si>
    <t>Siglo XVII
 Siglo XVI</t>
  </si>
  <si>
    <t xml:space="preserve">Español
Latín
Italiano
</t>
  </si>
  <si>
    <t>Siglo XX
Siglo XIX
Siglo XVIII
Siglo XVII
Siglo XVI
Siglo XV
Anteriores</t>
  </si>
  <si>
    <t>Español
Portugués
Alemán
Catalán
Latín</t>
  </si>
  <si>
    <t>Impresos del Siglo XIX hasta 1958
Prensa histórica
Otras publicaciones seriadas
Carteles
Grabados, dibujos y láminas
Material fotográfico
Música impresa o manuscrita
Material audiovisual
Ephemera (naipes, calendarios, cromos, etc.)</t>
  </si>
  <si>
    <t xml:space="preserve">Siglo XX
Siglo XIX
Siglo XVIII
</t>
  </si>
  <si>
    <t>Manuscritos
Incunables
Impresos antiguos del Siglo XVI al XVIII
Impresos del Siglo XIX hasta 1958
Prensa histórica
Otras publicaciones seriadas
Grabados, dibujos y láminas
Material fotográfico
Música impresa o manuscrita
Documento de archivo
Ephemera (naipes, calendarios, cromos, etc.)</t>
  </si>
  <si>
    <t>Siglo XX
Siglo XIX
Siglo XVIII</t>
  </si>
  <si>
    <t>CC BY-NC
 In Copyright (InC)</t>
  </si>
  <si>
    <t>Manuscritos
Incunables
Impresos antiguos del siglo XVI al XVIII
Impresos del siglo XIX hasta 1958
Otras publicaciones seriadas
Carteles
Grabados, dibujos y láminas
Material cartográfico
Material fotográfico, 
Música impresa o manuscrita</t>
  </si>
  <si>
    <t>Español
Latín
Griego</t>
  </si>
  <si>
    <t>Siglo XX
Siglo XIX
Siglo XVIII
Siglo XVII
Siglo XVI
Siglo XV</t>
  </si>
  <si>
    <t>Español
Catalán
Gallego
Latín
Griego
Inglés
Francés
Italiano</t>
  </si>
  <si>
    <t>Dublin Core
MARC21
METS
PREMIS</t>
  </si>
  <si>
    <t>CC BY-SA
PDM (Creative Commons Public Domain Mark)</t>
  </si>
  <si>
    <t>* Ayudas a entidades privadas sin ánimo de lucro para el desarrollo de proyectos archivísticos 
* Ayudas a la digitalización del patrimonio bibliográfico y su difusión y preservación mediante repositorios 2023</t>
  </si>
  <si>
    <t>METS
MIX</t>
  </si>
  <si>
    <t>Dublin Core
MARC21
MODS
METS
PREMIS</t>
  </si>
  <si>
    <t>CC0
 In Copyright (InC)</t>
  </si>
  <si>
    <t xml:space="preserve">TIFF
WAV
</t>
  </si>
  <si>
    <t>Varias copias de los soportes
Software suministrado por empresa externa</t>
  </si>
  <si>
    <t>MARC21
METS</t>
  </si>
  <si>
    <t>Prensa histórica
Otras publicaciones seriadas
Ephemera (naipes, calendarios, cromos, etc.)</t>
  </si>
  <si>
    <t>CC BY
In Copyright (InC)</t>
  </si>
  <si>
    <t>TIFF
RAW
WAV</t>
  </si>
  <si>
    <t xml:space="preserve">Siglo XX
Siglo XIX
Siglo XVIII
Siglo XVII
Siglo XVI
Siglo XV
</t>
  </si>
  <si>
    <t xml:space="preserve">Español
Latín
Inglés
Francés
Italiano
Portugués
Alemán
</t>
  </si>
  <si>
    <t>Manuscritos
Incunables
Impresos antiguos del siglo XVI al XVIII
Impresos del siglo XIX hasta 1958
Prensa histórica
Otras publicaciones seriadas
Carteles
Grabados, dibujos y láminas</t>
  </si>
  <si>
    <t>Español
Catalán
Latín
Inglés
Francés
Italiano
Portugués
Alemán</t>
  </si>
  <si>
    <t>Dublin Core
MARC21
MODS
METS</t>
  </si>
  <si>
    <t>Dublin Core
MARC21
MODS</t>
  </si>
  <si>
    <t>Siglo XX
Siglo XIX
 Siglo XVIII
 Siglo XVII
 Siglo XVI</t>
  </si>
  <si>
    <t>Español
Catalán
Euskera
Gallego
Latín
Griego
Inglés
Francés
Italiano
Portugués
Alemán</t>
  </si>
  <si>
    <t>Dublin Core
MARC21
MODS
Otros</t>
  </si>
  <si>
    <t>Español
Latín
Inglés
Francés
Italiano</t>
  </si>
  <si>
    <t>Siglo XX
Siglo XVIII
Siglo XVII
Siglo XVI
Siglo XV</t>
  </si>
  <si>
    <t xml:space="preserve">Siglo XX
Siglo XIX
 Siglo XVIII
 Siglo XVII
 Siglo XVI
 Siglo XV
 Anteriores
</t>
  </si>
  <si>
    <t>Español
Catalán
 Euskera
 Gallego
 Latín
 Griego
 Inglés
 Francés
 Italiano
 Portugués
 Alemán
 Otras</t>
  </si>
  <si>
    <t>MARC21
METS
Otros</t>
  </si>
  <si>
    <t>TIFF
JPEG
Otros</t>
  </si>
  <si>
    <t>Dublin Core
MARC21</t>
  </si>
  <si>
    <t>Español
Catalán
 Euskera
 Latín
 Griego
 Inglés
 Francés
 Italiano
 Portugués
 Alemán
 Otras</t>
  </si>
  <si>
    <t>TIFF
JPEG
 RAW
 WAV
 AVI
 Otros</t>
  </si>
  <si>
    <t>Español
Latín
Griego
Grancés</t>
  </si>
  <si>
    <t>Impresos antiguos del Siglo XVI al XVIII
Impresos del Siglo XIX hasta 1958</t>
  </si>
  <si>
    <t>Dublin Core
MARC21
Otros</t>
  </si>
  <si>
    <t>Español
Catalán
Latín</t>
  </si>
  <si>
    <t>TIFF
Otros</t>
  </si>
  <si>
    <t xml:space="preserve">Español
Catalán
Latín
Francés
</t>
  </si>
  <si>
    <t>Instituto de Educación Secundaria Maestro Juan de Ávila. Biblioteca "Alfredo Róspide"</t>
  </si>
  <si>
    <t>Biblioteca de Cataluña</t>
  </si>
  <si>
    <t>Español
Catalán
Gallego
Latín
Griego
Inglés
Francés
Italiano
Portugués
Alemán
Otras</t>
  </si>
  <si>
    <t>8 [Encuesta física: 2 escáner cenital]</t>
  </si>
  <si>
    <t>Ministerio de Educación, Formación profesional y Deporte. Biblioteca de Educación</t>
  </si>
  <si>
    <t>Agencia Estatal de Meteorología (AEMET)</t>
  </si>
  <si>
    <t>Diputación Provincial de Cáceres</t>
  </si>
  <si>
    <t>Secretaría General de Instituciones Penitenciarias</t>
  </si>
  <si>
    <t>Universidad Complutense de Madrid</t>
  </si>
  <si>
    <t>Universidad de Cádiz</t>
  </si>
  <si>
    <t>Universidad de Cantabria</t>
  </si>
  <si>
    <t>Universidad de Las Palmas de Gran Canaria</t>
  </si>
  <si>
    <t>Universidad de Málaga</t>
  </si>
  <si>
    <t>Universidad de Navarra</t>
  </si>
  <si>
    <t>Universidad de Sevilla</t>
  </si>
  <si>
    <t>Universidad de Zaragoza</t>
  </si>
  <si>
    <t>Universidad Internacional de Andalucía</t>
  </si>
  <si>
    <t>Universidad Pontificia de Salamanca</t>
  </si>
  <si>
    <t>Ateneo de Madrid</t>
  </si>
  <si>
    <t>Colegio Oficial de Enfermería de Málaga</t>
  </si>
  <si>
    <t>Museo Arqueológico Nacional</t>
  </si>
  <si>
    <t>Instituto de Educación Secundaria "Conde Diego Porcelos"</t>
  </si>
  <si>
    <t>Instituto de Educación Secundaria Práxedes Mateo Sagasta</t>
  </si>
  <si>
    <t>Museo del Greco</t>
  </si>
  <si>
    <t>Museo Nacional del Romanticismo</t>
  </si>
  <si>
    <t>Museo Nacional y Centro de Investigación de Altamira</t>
  </si>
  <si>
    <t>Museo Sefardí de Toledo</t>
  </si>
  <si>
    <t>Museo Sorolla</t>
  </si>
  <si>
    <t>Parlamento de las Islas Baleares</t>
  </si>
  <si>
    <t>Real Jardín Botánico</t>
  </si>
  <si>
    <t>Real Seminario de Mondoñedo</t>
  </si>
  <si>
    <t>Instituto de Educación Secundaria Lucus Augusti</t>
  </si>
  <si>
    <t>Ministerio de Transportes y Movilidad Sostenible. Biblioteca general</t>
  </si>
  <si>
    <t>Universidad de Valencia. Biblioteca histórica</t>
  </si>
  <si>
    <t>Instituto de Educación Secundaria Isabel la Católica. Biblioteca histórica</t>
  </si>
  <si>
    <t>Universidad de Lleida</t>
  </si>
  <si>
    <t>Federación Española de Esperanto. Biblioteca Juan Régulo Pérez</t>
  </si>
  <si>
    <t>Seminario Mayor "San José" y Centro Teológico "San José" de Vigo. Biblioteca</t>
  </si>
  <si>
    <t>Universidad de Murcia</t>
  </si>
  <si>
    <t>Universidad de Valladolid. Biblioteca General Histórica de Santa Cruz</t>
  </si>
  <si>
    <t>Universidad Pública de Navarra</t>
  </si>
  <si>
    <t>Universidad de Granada. Biblioteca</t>
  </si>
  <si>
    <t>Universidad de Huelva</t>
  </si>
  <si>
    <t>Universidad de Castilla-La Mancha</t>
  </si>
  <si>
    <t>Escuela de Estudios Árabes. Biblioteca-Archivo</t>
  </si>
  <si>
    <t>Consejo Insular de Menorca (Consell Insular de Menorca)</t>
  </si>
  <si>
    <t>Universidad de Santiago de Compostela. Departamento de Historia del Arte</t>
  </si>
  <si>
    <t>Archivo Vasco de la Música (ERESBIL)</t>
  </si>
  <si>
    <t>Fundación Museo de la Historia de la Medicina de Cataluña (Fundació - Museu d'Història de la Medicina de Catalunya)</t>
  </si>
  <si>
    <t>Fundación Sancho el Sabio</t>
  </si>
  <si>
    <t>Colegio de la Abogacía de Madrid. Biblioteca y Archivo Histórico</t>
  </si>
  <si>
    <t>Universidad Carlos III de Madrid. Biblioteca</t>
  </si>
  <si>
    <t>Universidad Católica de Valencia "San Vicente Mártir"</t>
  </si>
  <si>
    <t>Universidad Loyola (Universidad Loyola Andalucía)</t>
  </si>
  <si>
    <t>Universidad Autónoma de Barcelona</t>
  </si>
  <si>
    <t>Universidad de Girona. Biblioteca</t>
  </si>
  <si>
    <t>Universidad de las Islas Baleares</t>
  </si>
  <si>
    <t>Universidad Pompeu Fabra</t>
  </si>
  <si>
    <t>Dublin Core
METS</t>
  </si>
  <si>
    <t>CSIC. Red de Bibliotecas y Archivos</t>
  </si>
  <si>
    <t>Museo Nacional de Antropología</t>
  </si>
  <si>
    <t>Museo Etnográfico de Castilla y León</t>
  </si>
  <si>
    <t>Museo Nacional Centro de Arte Reina Sofía</t>
  </si>
  <si>
    <t>Dublin Core
MARC21
 MODS
 METS
 PREMIS
Otros</t>
  </si>
  <si>
    <t>Dublin Core
MODS
METS
PREMIS</t>
  </si>
  <si>
    <t>CC BY
CC BY-NC-ND</t>
  </si>
  <si>
    <t xml:space="preserve">Impresos antiguos del Siglo XVI al XVIII
Impresos del Siglo XIX hasta 1958
Prensa histórica
Otras publicaciones seriadas
Carteles
</t>
  </si>
  <si>
    <t>Siglo XX
Siglo XIX
Siglo XVIII
Siglo XVII</t>
  </si>
  <si>
    <t>Universidad de Santiago de Compostela. Biblioteca</t>
  </si>
  <si>
    <t>Individual</t>
  </si>
  <si>
    <t>Tipo de proyecto</t>
  </si>
  <si>
    <t>[Digitalizaciones del Archivo Histórico Provincial de Girona]</t>
  </si>
  <si>
    <t>Archivo Histórico Provincial de Girona</t>
  </si>
  <si>
    <t>Fondos digitalizados del Archivo Histórico Provincial de Huesca</t>
  </si>
  <si>
    <t>DARA</t>
  </si>
  <si>
    <t>Archivo Municipal. Descargas</t>
  </si>
  <si>
    <t>Ateneo de Madrid. Colección digital</t>
  </si>
  <si>
    <t>[Digitalización del fondo histórico y administrativo del Archivo Municipal de Córdoba]</t>
  </si>
  <si>
    <t>Memoria digital de cataluña</t>
  </si>
  <si>
    <t>Arxiu Municipal de Barcelona. Catàleg en línia</t>
  </si>
  <si>
    <t>[Fondos digitalizados de la Biblioteca Pública del Estado en A Coruña Miguel González Garcés]</t>
  </si>
  <si>
    <t>[Fondos digitalizados de la Biblioteca Pública Provincial Francisco Villaespesa de Almería]</t>
  </si>
  <si>
    <t>[Fondos digitalizados de la Biblioteca Pública de Burgos]</t>
  </si>
  <si>
    <t>[Fondos digitalizados de la Biblioteca Pública del Estado en Cáceres "Antonio Rodríguez-Moñino/María Brey"]</t>
  </si>
  <si>
    <t>[Fondos digitalizados de la Biblioteca Pública del Estado - Biblioteca Provincial de Cádiz]</t>
  </si>
  <si>
    <t>[Fondos digitalizados de la Biblioteca Pública del Estado en Ciudad Real]</t>
  </si>
  <si>
    <t>[Fondos digitalizados de la  Biblioteca Pública del Estado en Cuenca "Fermín Caballero"]</t>
  </si>
  <si>
    <t>[Fondos digitalizados de la Biblioteca Pública  "Jovellanos"]</t>
  </si>
  <si>
    <t>[Fondos digitalizados de la Biblioteca Pública del Estado en Guadalajara]</t>
  </si>
  <si>
    <t>[Fondos digitalizados de la Biblioteca Pública del Estado-Biblioteca Provincial de Jaén]</t>
  </si>
  <si>
    <t>[Fondos digitalizados de la Biblioteca Pública de León]</t>
  </si>
  <si>
    <t>[Fondos digitalizados de la Biblioteca Pública del Estado-Biblioteca Provincial de Málaga]</t>
  </si>
  <si>
    <t>[Fondos digitalizados de la Biblioteca Pública del Estado de Palencia]</t>
  </si>
  <si>
    <t>[Fondos digitalizados de la Biblioteca Pública de Palma "Can Sales"]</t>
  </si>
  <si>
    <t>[Fondos digitalizados de la Biblioteca Pública del Estado en Pontevedra "Antonio Odriozola"]</t>
  </si>
  <si>
    <t>[Fondos digitalizados de la Biblioteca Pública de Salamanca]</t>
  </si>
  <si>
    <t>[Fondos digitalizados de la Biblioteca Central de Cantabria / BPE en Santander]</t>
  </si>
  <si>
    <t>No difundido por Internet</t>
  </si>
  <si>
    <t>[Fondos digitalizados de la Biblioteca Pública del Estado en Segovia]</t>
  </si>
  <si>
    <t>[Fondos digitalizados de la Biblioteca Pública provincial de Tarragona]</t>
  </si>
  <si>
    <t>[Fondos digitalizados de la Biblioteca Pública del Estado en Teruel "Javier Sierra"]</t>
  </si>
  <si>
    <t>No tenemos una biblioteca digital como tal. Nuestros fondos digitalizados están alojados en Euskariana. También hemos aportado fondos a la Biblioteca Virtual de Prensa Histórica y a la Hemeroteca Digital.</t>
  </si>
  <si>
    <t>Además, en el catálogo de la Red de Lectura Pública de Euskadi hay enlaces a obras que están en acceso abierto y que tenemos en nuestra colección.</t>
  </si>
  <si>
    <t>Por otra parte, desde el Departamento de Cultura de la Diputación Foral de Álava se está trabajando en la creación de un repositorio institucional. El germen está en el proyecto "Photoaraba" del Archivo: https://photo.araba.eus/s/photoaraba/page/home.</t>
  </si>
  <si>
    <t>[Fondos digitalizados de la Casa de Cultura Ignacio Aldecoa]</t>
  </si>
  <si>
    <t>Incluido en proyecto colectivo</t>
  </si>
  <si>
    <t>Enc física: Tenemos parte de lo que se ha ido digitalizando en BIVIAR (Birblioteca Virtual de Aragón)
Asimismo, hay obras digitalizadas que se consultan in situ en la Casa de Cultura.</t>
  </si>
  <si>
    <t>[Fondos de la Biblioteca Pública Episcopal del Seminario de Barcelona]</t>
  </si>
  <si>
    <t>[Fondos digitalizados de la Biblioteca Ramon Alòs-Moner]</t>
  </si>
  <si>
    <t>Trencadís.
Fondos locales digitalizados de Bibliotecas Municipales / Diputación de Barcelona</t>
  </si>
  <si>
    <t>[Fondos digitalizados de la Biblioteca de Ahillones]</t>
  </si>
  <si>
    <t>[Fondos digitalizados de la Biblioteca Pública provincial de Maó]</t>
  </si>
  <si>
    <t>[Fondos digitalizados de la Biblioteca Pública del Estado en Toledo"]</t>
  </si>
  <si>
    <t>[Fondos digitalizados de la Biblioteca Pública del Estado en Valladolid"]</t>
  </si>
  <si>
    <t>[Fondos digitalizados de la Biblioteca Pública de Zaragoza]</t>
  </si>
  <si>
    <t>[Prensa digitalizada de la B. de Aranjuez]</t>
  </si>
  <si>
    <t>Biblioteca Virtual de prensa histórica</t>
  </si>
  <si>
    <t>Fotografies del barri de Canyelles de la Biblioteca Canyelles - M. Àngels Rivas</t>
  </si>
  <si>
    <t>[Fondos digitalizados de la BPM de Carcaixent]</t>
  </si>
  <si>
    <t>[Fondos digitalizados de la Biblioteca  del Ayuntamiento de Cogolludo]</t>
  </si>
  <si>
    <t>[Grabaciones sonoras y audiovisuales digitalizadas de la Biblioteca Pública Municipal de Cuevas Bajas]</t>
  </si>
  <si>
    <t>[Fondos digitalizados de la Biblioteca Municipal de Fort Pienc - Ana María Moix]</t>
  </si>
  <si>
    <t>TRENCADIS</t>
  </si>
  <si>
    <t>[Fondos digitalizados de la  Biblioteca de Puig Reig "Guillem de Berguedà"]</t>
  </si>
  <si>
    <t>[Fondos digitalizados de la Biblioteca Pública Municipal de Labastida]</t>
  </si>
  <si>
    <t>[Fondos digitalizados de la Biblioteca municipal de Llodio]</t>
  </si>
  <si>
    <t>[Fondos digitalizados de la Biblioteca Pública Municipal de Monóvar]</t>
  </si>
  <si>
    <t>[Fondos digitalizados de la Biblioteca Pública Municipal de Oiartzun "Manuel Lekuona"]</t>
  </si>
  <si>
    <t>[Fondos digitalizados de la Biblioteca Pública Municipal "Poeta Paco Mollá"]</t>
  </si>
  <si>
    <t>Amillaramientos</t>
  </si>
  <si>
    <t>[Fondos digitalizados de la Biblioteca Municipal del Puerto del Rosario]</t>
  </si>
  <si>
    <t xml:space="preserve">Memoria digital de Canarias </t>
  </si>
  <si>
    <t>Jable</t>
  </si>
  <si>
    <t>[Fondos digitalizados de la Biblioteca Pública de Vigo Juan Compañel]</t>
  </si>
  <si>
    <t>[Fondos digitalizados de la BPM Villacañas]</t>
  </si>
  <si>
    <t>Fundación Lázaro Galdiano</t>
  </si>
  <si>
    <t>Fundación Universitaria Española</t>
  </si>
  <si>
    <t>Instituto de Educación Secundaria Cardenal Cisneros</t>
  </si>
  <si>
    <t>Real Academia Española</t>
  </si>
  <si>
    <t>Archivo del Colegio del Arte Mayor de la Seda</t>
  </si>
  <si>
    <t>Biblioteca Digital Gabriel Miró</t>
  </si>
  <si>
    <t>Biblioteca Valenciana</t>
  </si>
  <si>
    <t>Hemeroteca Digital de Elda</t>
  </si>
  <si>
    <t>Biblioteca valenciana digital (BIVALDI)</t>
  </si>
  <si>
    <t>Fundación Ignacio Larramendi</t>
  </si>
  <si>
    <t>Premsa Digitalitzada</t>
  </si>
  <si>
    <t>Generalitat de Cataluña. Institut Cartogràfic i Geològic de Catalunya. Cartoteca de Catalunya</t>
  </si>
  <si>
    <t>[Fondo digitalizado por la Biblioteca del Colegio Oficial de Enfermería de Málaga]</t>
  </si>
  <si>
    <t>Biblioteca del Colegio Oficial de Enfermería de Málaga.  Catálogo de la biblioteca. Fondo antiguo. Documentos digitalizados.</t>
  </si>
  <si>
    <t>Siglo XX
Siglo XIX</t>
  </si>
  <si>
    <t>SIMURG. Red de bibliotecas y archivos del CSIC</t>
  </si>
  <si>
    <t>Instituto Cajal</t>
  </si>
  <si>
    <t>Museo Nacional de Ciencias Naturales</t>
  </si>
  <si>
    <t>Centro de Ciencias Humanas y Sociales</t>
  </si>
  <si>
    <t>Institución Milá y Fontanals de Investigación en Humanidades</t>
  </si>
  <si>
    <t>Escuela de Estudios Árabes</t>
  </si>
  <si>
    <t>Estación Experimental de Aula Dei</t>
  </si>
  <si>
    <t>Instituto Español de Oceanografía</t>
  </si>
  <si>
    <t>Centro de Investigaciones Biológicas Margarita Salas</t>
  </si>
  <si>
    <t>Instituto Geológico y Minero de España</t>
  </si>
  <si>
    <t>Instituto de Agroquímica y Tecnología de los Alimentos</t>
  </si>
  <si>
    <t>Centro de Edafología y Biología Aplicada del Segura</t>
  </si>
  <si>
    <t>Instituto de Física Corpuscular</t>
  </si>
  <si>
    <t>Centro Mediterráneo de Investigaciones Marinas y Ambientales</t>
  </si>
  <si>
    <t>Instituto de Ciencias Agrarias</t>
  </si>
  <si>
    <t>Misión Biológica de Galicia</t>
  </si>
  <si>
    <t>Real Academia de Ciencias Exactas, Físicas y Naturales</t>
  </si>
  <si>
    <t>Residencia de Estudiantes</t>
  </si>
  <si>
    <t>Portal Archivo de la Diputación de Castellón</t>
  </si>
  <si>
    <t>Biblioteca Lázaro Galdiano [Manuscritos digitalizados]</t>
  </si>
  <si>
    <t>Centro de Documentación y Conocimiento</t>
  </si>
  <si>
    <t>Biblioteca Navarra Digital (BINADI)</t>
  </si>
  <si>
    <t>[Fondos digitalizadod de la Hemeroteca Municipal de Valencia]</t>
  </si>
  <si>
    <t>[Fondos digitalizadod de la Biblioteca del IES "Conde Diego Porcelos"]</t>
  </si>
  <si>
    <t>[Fondos digitalizadod de la Biblioteca histórica del IES Isabel la Católica]</t>
  </si>
  <si>
    <t>[Fondos digitalizadod de la Biblioteca "Alfredo Róspide"]</t>
  </si>
  <si>
    <t>[Fondos digitalizados de la Biblioteca del IES Práxedes Mateo Sagasta]</t>
  </si>
  <si>
    <t>Biblioteca de La Rioja</t>
  </si>
  <si>
    <t>Repositorio Institucional del Institut Valencià d'Investigacions Agràries (ReDIVIA)</t>
  </si>
  <si>
    <t>[Fondos de la Biblioteca General del Ministerio de Transportes y Movilidad Sostenible]</t>
  </si>
  <si>
    <t>[Fondos de la Biblioteca General del Ministerio de Transportes y Movilidad Sostenible] - OPAC de la biblioteca General (en el apartado "Recomendaciones bibliográficas",  "Documentos digitalizados por la Biblioteca General")</t>
  </si>
  <si>
    <t>[Fondos digitalizados de la Biblioteca del Museo Arqueológico Nacional]</t>
  </si>
  <si>
    <t>[Fondos digitalizados del Museo Cerralbo]</t>
  </si>
  <si>
    <t>[Fondos digitalizados de la Biblioteca del Museo del Greco]</t>
  </si>
  <si>
    <t>[Fondos digitalizados de la Biblioteca Museo Nacional de Antropología]</t>
  </si>
  <si>
    <t>[Fondos digitalizados de la Biblioteca del Museo Nacional del Romanticismo]</t>
  </si>
  <si>
    <t>[Fondos digitalizados de la Biblioteca del Museo Nacional y Centro de Investigación de Altamira]</t>
  </si>
  <si>
    <t>[Fondos digitalizados de la Biblioteca del Museo Sefardí de Toledo]</t>
  </si>
  <si>
    <t>[Fondos digitalizados de la Biblioteca del Museo Sorolla]</t>
  </si>
  <si>
    <t>Academia - Colecciones</t>
  </si>
  <si>
    <t>Biblioteca de la Secretaría General de Instituciones Penitenciarias. Recursos documentales online</t>
  </si>
  <si>
    <t>Memoria digital de Canarias</t>
  </si>
  <si>
    <t>Archivo histórico de la Heredad de aguas de Arucas y Firgas</t>
  </si>
  <si>
    <t>Archivo histórico de la Real Sociedad Económica de Amigos del País de Gran Canaria (RSEAPGC)</t>
  </si>
  <si>
    <t>Biblioteca pública municipal de Santa Cruz de Tenerife</t>
  </si>
  <si>
    <t>Biblioteca Insular de Gran Canaria</t>
  </si>
  <si>
    <t>Biblioteca Pública del Estado de Las Palmas de Gran Canaria</t>
  </si>
  <si>
    <t>Cabildo Insular de Lanzarote. Centro de datos</t>
  </si>
  <si>
    <t>Cabildo Insular de Tenerife. Organismo Autónomo de Museos y Centros (OAMC)</t>
  </si>
  <si>
    <t>Cámara oficial de comercio, industria y navegación de Gran Canaria</t>
  </si>
  <si>
    <t>La Caja de Canarias</t>
  </si>
  <si>
    <t>Columé Productora</t>
  </si>
  <si>
    <t>Crónicas de Gran Canaria</t>
  </si>
  <si>
    <t>Fred Olsen S.A.</t>
  </si>
  <si>
    <t>Fondo bibliográfico y documental Manuel Campos</t>
  </si>
  <si>
    <t>Fundación canaria Archipiélago 2021</t>
  </si>
  <si>
    <t>Fundación Tenerife Rural</t>
  </si>
  <si>
    <t>Grupo Lancelot</t>
  </si>
  <si>
    <t>Instituto Tecnológico de Canarias</t>
  </si>
  <si>
    <t>MacaronesiA</t>
  </si>
  <si>
    <t>Memoria digital de Lanzarote</t>
  </si>
  <si>
    <t>Pellagofio Ediciones S.L.U.</t>
  </si>
  <si>
    <t>Real Sociedad Económica de Amigos del País de Gran Canaria</t>
  </si>
  <si>
    <t>Real Sociedad Económica de Amigos del País de Tenerife</t>
  </si>
  <si>
    <t>Siroco Informacion S.L.</t>
  </si>
  <si>
    <t>Sociedad La Democracia</t>
  </si>
  <si>
    <t>Algarat Multimedios S.L.</t>
  </si>
  <si>
    <t>Amigos canarios de la ÓperaSansofé (Las Palmas de Gran Canaria, 1969-1972)</t>
  </si>
  <si>
    <t>Archivo histórico y biblioteca de Teguise</t>
  </si>
  <si>
    <t>Asociación canaria de escritores</t>
  </si>
  <si>
    <t>Asociación de amigos del Museo de Ciencias Naturales de Tenerife</t>
  </si>
  <si>
    <t>Asociación de la prensa de Santa Cruz de Tenerife</t>
  </si>
  <si>
    <t>Asociación Peritia et Doctrina</t>
  </si>
  <si>
    <t>Binter Canarias S.A.</t>
  </si>
  <si>
    <t>Beat Fish Company</t>
  </si>
  <si>
    <t>TBN Servicios Integrales de Lubricación S.L.</t>
  </si>
  <si>
    <t>Almogaren (Institutum Canarium)</t>
  </si>
  <si>
    <t>Sociedad canaria de Oftalmología</t>
  </si>
  <si>
    <t>Archivo Histórico Insular de Fuerteventura</t>
  </si>
  <si>
    <t>Sanatorio antituberculoso de Ofra</t>
  </si>
  <si>
    <t>[Digitalizaciónes de la U. Lleida en la Memòria Digital de Catalunya]</t>
  </si>
  <si>
    <t>[Fondos digitalizados de la Biblioteca Seminario Mayor "San José" y Centro Teológico "San José" de Vigo]</t>
  </si>
  <si>
    <t>[Fondos digitalizados de la Biblioteca del Real Seminario de Mondoñedo]</t>
  </si>
  <si>
    <t xml:space="preserve"> Biblioteca Virtual de Prensa Histórica</t>
  </si>
  <si>
    <t>[Fondos digitalizados de la U. de Salamanca]</t>
  </si>
  <si>
    <t>[Fondo digitalizado de la Biblioteca de la Universidad de Sevilla]</t>
  </si>
  <si>
    <t>IDUS</t>
  </si>
  <si>
    <t xml:space="preserve">Brújula. Repositorio Institucional de la Universidad Loyola Andalucía. </t>
  </si>
  <si>
    <t>[Fondos digitalizados de la Biblioteca de la Universitat Pompeu Fabra]</t>
  </si>
  <si>
    <t>Hemeroteca Virtual</t>
  </si>
  <si>
    <t>Biblioteca Virtual Miguel de Cervantes</t>
  </si>
  <si>
    <t>Universidad de Alicante</t>
  </si>
  <si>
    <t>JPEG
TXT</t>
  </si>
  <si>
    <t>Repositorio Institucional de la Biblioteca Universitaria. Universidade da Coruña</t>
  </si>
  <si>
    <t>[Fondos digitalizados de la AEMET]</t>
  </si>
  <si>
    <t>Canyelles</t>
  </si>
  <si>
    <t>Mahón</t>
  </si>
  <si>
    <t>Puerto del Rosario</t>
  </si>
  <si>
    <t>Oiartzun</t>
  </si>
  <si>
    <t>Cogolludo</t>
  </si>
  <si>
    <t>Labastida</t>
  </si>
  <si>
    <t>Vitoria - Gasteiz</t>
  </si>
  <si>
    <t>Incunables
Impresos antiguos del siglo XVI al XVIII
Impresos del siglo XIX hasta 1958
Otras publicaciones seriadas</t>
  </si>
  <si>
    <t>Impresos antiguos del siglo XVI al XVIII
Otros</t>
  </si>
  <si>
    <t>Impresos del siglo XIX hasta 1958
Prensa histórica
Otras publicaciones seriadas
Otros</t>
  </si>
  <si>
    <t>Impresos antiguos del siglo XVI al XVIII
Grabados, dibujos y láminas
Material fotográfico
Material sonoro
Documentos de archivo
Ephemera (naipes, calendarios, cromos, etc.)</t>
  </si>
  <si>
    <t>Impresos antiguos del siglo XVI al XVIII
Impresos del siglo XIX hasta 1958
Prensa histórica</t>
  </si>
  <si>
    <t>Manuscritos
Impresos del siglo XIX hasta 1958
Prensa histórica
Otras publicaciones seriadas
Material fotográfico</t>
  </si>
  <si>
    <t>Manuscritos
Incunables
Impresos antiguos del siglo XVI al XVIII
Impresos del siglo XIX hasta 1958
Prensa histórica
Otras publicaciones seriadas
Carteles
Grabados, dibujos y láminas
Material cartográfico
Material fotográfico
Material sonoro
Documentos de archivo</t>
  </si>
  <si>
    <t>Prensa histórica
Otras publicaciones seriadas
Carteles
Material fotográfico
Material audiovisual
Documentos de archivo</t>
  </si>
  <si>
    <t>Manuscritos
Impresos antiguos del siglo XVI al XVIII
Impresos del siglo XIX hasta 1958
Prensa histórica</t>
  </si>
  <si>
    <t>Impresos antiguos del siglo XVI al XVIII
Impresos del siglo XIX hasta 1958
Prensa histórica
Otras publicaciones seriadas</t>
  </si>
  <si>
    <t>Manuscritos
Impresos antiguos del siglo XVI al XVIII
Impresos del siglo XIX hasta 1958
Prensa histórica
Documentos de archivo</t>
  </si>
  <si>
    <t>Prensa histórica
Ephemera (naipes, calendarios, cromos, etc.)</t>
  </si>
  <si>
    <t>Manuscritos
Impresos antiguos del siglo XVI al XVIII
Impresos del siglo XIX hasta 1958
Música impresa o manuscrita</t>
  </si>
  <si>
    <t>Manuscritos
Incunables
Impresos antiguos del siglo XVI al XVIII
Impresos del siglo XIX hasta 1958
Prensa histórica
Otras publicaciones seriadas
Carteles
Grabados, dibujos y láminas
Material cartográfico
Música impresa o manuscrita</t>
  </si>
  <si>
    <t>Manuscritos
Incunables
Impresos antiguos del siglo XVI al XVIII
Impresos del siglo XIX hasta 1958
Prensa histórica
Otras publicaciones seriadas
Carteles
Grabados, dibujos y láminas
Material cartográfico
Material fotográfico
Música impresa o manuscrita
Material sonoro
Material audiovisual
Documentos de archivo
Ephemera (naipes, calendarios, cromos, etc.)
Otros</t>
  </si>
  <si>
    <t>Impresos del siglo XIX hasta 1958
Prensa histórica
Carteles</t>
  </si>
  <si>
    <t>Impresos del siglo XIX hasta 1958
Prensa histórica</t>
  </si>
  <si>
    <t>Manuscritos
Impresos antiguos del siglo XVI al XVIII
Impresos del siglo XIX hasta 1958</t>
  </si>
  <si>
    <t>Impresos antiguos del siglo XVI al XVIII
Impresos del siglo XIX hasta 1958
Prensa histórica
Otras publicaciones seriadas
Carteles</t>
  </si>
  <si>
    <t>Manuscritos
Incunables
Impresos antiguos del siglo XVI al XVIII
Impresos del siglo XIX hasta 1958
Prensa histórica</t>
  </si>
  <si>
    <t>Impresos antiguos del siglo XVI al XVIII
Impresos del siglo XIX hasta 1958
Prensa histórica
Otras publicaciones seriadas
Carteles
Material fotográfico</t>
  </si>
  <si>
    <t>Manuscritos
Incunables
Impresos antiguos del siglo XVI al XVIII
Impresos del siglo XIX hasta 1958
Prensa histórica
Material cartográfico</t>
  </si>
  <si>
    <t>Manuscritos
Incunables
Impresos antiguos del siglo XVI al XVIII
Impresos del siglo XIX hasta 1958</t>
  </si>
  <si>
    <t>Manuscritos
Prensa histórica
Otras publicaciones seriadas
Material fotográfico</t>
  </si>
  <si>
    <t>Impresos antiguos del siglo XVI al XVIII
Impresos del siglo XIX hasta 1958</t>
  </si>
  <si>
    <t>Manuscritos
Impresos antiguos del siglo XVI al XVIII
Impresos del siglo XIX hasta 1958
Otras publicaciones seriadas
Carteles
Grabados, dibujos y láminas
Material cartográfico
Material fotográfico
Música impresa o manuscrita
Material sonoro
Material audiovisual
Ephemera (naipes, calendarios, cromos, etc.)
Otros</t>
  </si>
  <si>
    <t>Manuscritos
Impresos antiguos del siglo XVI al XVIII
Impresos del siglo XIX hasta 1958
Prensa histórica
Grabados, dibujos y láminas
Material cartográfico
Música impresa o manuscrita
Documentos de archivo</t>
  </si>
  <si>
    <t>Manuscritos
Impresos antiguos del siglo XVI al XVIII
Impresos del siglo XIX hasta 1958
Otras publicaciones seriadas
Material cartográfico</t>
  </si>
  <si>
    <t>Impresos del siglo XIX hasta 1958
Prensa histórica
Otras publicaciones seriadas
Carteles
Material fotográfico</t>
  </si>
  <si>
    <t>Manuscritos
Incunables
Prensa histórica</t>
  </si>
  <si>
    <t>Manuscritos, Incunables
Impresos antiguos del siglo XVI al XVIII
Impresos del siglo XIX hasta 1958
Prensa histórica
Material cartográfico</t>
  </si>
  <si>
    <t>Impresos del siglo XIX hasta 1958
Prensa histórica
Otras publicaciones seriadas</t>
  </si>
  <si>
    <t>Impresos antiguos del siglo XVI al XVIII
Impresos del siglo XIX hasta 1958
Prensa histórica
Grabados, dibujos y láminas
Material sonoro
Ephemera (naipes, calendarios, cromos, etc.)</t>
  </si>
  <si>
    <t>Material sonoro
Material audiovisual
Otros</t>
  </si>
  <si>
    <t>Material fotográfico
Otros</t>
  </si>
  <si>
    <t>Prensa histórica
Otras publicaciones seriadas</t>
  </si>
  <si>
    <t>Otras publicaciones seriadas
Música impresa o manuscrita
Material sonoro
Material audiovisual
Documentos de archivo
Otros</t>
  </si>
  <si>
    <t>Impresos antiguos del siglo XVI al XVIII
Impresos del siglo XIX hasta 1958
Prensa histórica
Otras publicaciones seriadas
Grabados, dibujos y láminas
Ephemera (naipes, calendarios, cromos, etc.)</t>
  </si>
  <si>
    <t>Otras publicaciones seriadas
Otros</t>
  </si>
  <si>
    <t>Prensa histórica
Otros</t>
  </si>
  <si>
    <t>Otras publicaciones seriadas
Material audiovisual
Otros</t>
  </si>
  <si>
    <t>Manuscritos,
Prensa histórica
Otras publicaciones seriadas</t>
  </si>
  <si>
    <t>Otras publicaciones seriadas
Carteles
Ephemera (naipes, calendarios, cromos, etc.)</t>
  </si>
  <si>
    <t>Prensa histórica
Carteles
Otros</t>
  </si>
  <si>
    <t>Manuscritos
Incunables
Impresos antiguos del siglo XVI al XVIII
Impresos del siglo XIX hasta 1958
Prensa histórica
Otras publicaciones seriadas
Grabados, dibujos y láminas
Material cartográfico
Material fotográfico
Música impresa o manuscrita
Material sonoro
Material audiovisual
Documentos de archivo</t>
  </si>
  <si>
    <t>Manuscritos
Incunables
Impresos antiguos del siglo XVI al XVIII
Impresos del siglo XIX hasta 1958
Prensa histórica
Otras publicaciones seriadas
Carteles
Grabados, dibujos y láminas
Material cartográfico
Material fotográfico
Música impresa o manuscrita
Documentos de archivo
Ephemera (naipes, calendarios, cromos, etc.)</t>
  </si>
  <si>
    <t>Manuscritos
Incunables
Impresos antiguos del siglo XVI al XVIII
Impresos del siglo XIX hasta 1958
Carteles
Grabados, dibujos y láminas
Material cartográfico
Material fotográfico
Documentos de archivo
Ephemera (naipes, calendarios, cromos, etc.)</t>
  </si>
  <si>
    <t>Impresos antiguos del siglo XVI al XVIII
Impresos del siglo XIX hasta 1958
Prensa histórica
Carteles
Material fotográfico
Material audiovisual
Documentos de archivo
Otros</t>
  </si>
  <si>
    <t>Prensa histórica
Otras publicaciones seriadas
Grabados, dibujos y láminas
Material cartográfico
Material fotográfico
Documentos de archivo</t>
  </si>
  <si>
    <t>Manuscritos
Carteles
Grabados, dibujos y láminas
Material cartográfico
Material fotográfico</t>
  </si>
  <si>
    <t>Impresos del siglo XIX hasta 1958
Documentos de archivo</t>
  </si>
  <si>
    <t>Manuscritos
Impresos antiguos del siglo XVI al XVIII
Impresos del siglo XIX hasta 1958
Prensa histórica
Grabados, dibujos y láminas
Material fotográfico</t>
  </si>
  <si>
    <t>Manuscritos
Incunables
Impresos antiguos del siglo XVI al XVIII
Impresos del siglo XIX hasta 1958
Prensa histórica
Otras publicaciones seriadas
Carteles
Grabados, dibujos y láminas
Material cartográfico
Material fotográfico
Música impresa o manuscrita
Documentos de archivo
Ephemera (naipes, calendarios, cromos, etc.)
Otros</t>
  </si>
  <si>
    <t>Grabados, dibujos y láminas
Material cartográfico
Material fotográfico</t>
  </si>
  <si>
    <t>Material fotográfico
Documentos de archivo
Otros</t>
  </si>
  <si>
    <t>Grabados, dibujos y láminas
Documentos de archivo</t>
  </si>
  <si>
    <t>Impresos del siglo XIX hasta 1958
Otras publicaciones seriadas</t>
  </si>
  <si>
    <t>Manuscritos
Impresos del siglo XIX hasta 1958
Otras publicaciones seriadas
Material cartográfico
Material fotográfico</t>
  </si>
  <si>
    <t>Manuscritos
Incunables
Impresos antiguos del siglo XVI al XVIII
Impresos del siglo XIX hasta 1958
Prensa histórica
Música impresa o manuscrita</t>
  </si>
  <si>
    <t>Grabados, dibujos y láminas
Material fotográfico
Material sonoro
Material audiovisual
Ephemera (naipes, calendarios, cromos, etc.)</t>
  </si>
  <si>
    <t>Manuscritos
Otras publicaciones seriadas
Carteles
Grabados, dibujos y láminas
Material fotográfico
Material audiovisual
Documentos de archivo
Ephemera (naipes, calendarios, cromos, etc.)
Otros</t>
  </si>
  <si>
    <t>Manuscritos
Impresos antiguos del siglo XVI al XVIII
Impresos del siglo XIX hasta 1958
Prensa histórica
Música impresa o manuscrita</t>
  </si>
  <si>
    <t>Manuscritos
Impresos antiguos del siglo XVI al XVIII
Impresos del siglo XIX hasta 1958
Otros</t>
  </si>
  <si>
    <t>Manuscritos
Impresos antiguos del siglo XVI al XVIII
Grabados, dibujos y láminas
Material cartográfico
Material fotográfico
Música impresa o manuscrita
Documentos de archivo</t>
  </si>
  <si>
    <t>Impresos del siglo XIX hasta 1958
Grabados, dibujos y láminas
Material cartográfico
Material fotográfico
Documentos de archivo
Otros</t>
  </si>
  <si>
    <t>Manuscritos
Impresos antiguos del siglo XVI al XVIII
Impresos del siglo XIX hasta 1958
Prensa histórica
Otras publicaciones seriadas
Ephemera (naipes, calendarios, cromos, etc.)</t>
  </si>
  <si>
    <t>Manuscritos
Impresos antiguos del siglo XVI al XVIII
Impresos del siglo XIX hasta 1958
Carteles
Grabados, dibujos y láminas
Material fotográfico
Material sonoro
Material audiovisual
Documentos de archivo
Otros</t>
  </si>
  <si>
    <t>Manuscritos
Incunables
Impresos antiguos del siglo XVI al XVIII
Impresos del siglo XIX hasta 1958
Carteles
Grabados, dibujos y láminas
Material cartográfico</t>
  </si>
  <si>
    <t>Manuscritos
Impresos antiguos del siglo XVI al XVIII
Impresos del siglo XIX hasta 1958
Prensa histórica
Otras publicaciones seriadas
Grabados, dibujos y láminas
Material cartográfico
Material fotográfico
Música impresa o manuscrita
Material sonoro
Material audiovisual
Documentos de archivo
Ephemera (naipes, calendarios, cromos, etc.)
Otros</t>
  </si>
  <si>
    <t>Manuscritos
Impresos antiguos del siglo XVI al XVIII
Impresos del siglo XIX hasta 1958
Prensa histórica
Otras publicaciones seriadas
Carteles
Grabados, dibujos y láminas
Material fotográfico
Material audiovisual
Documentos de archivo</t>
  </si>
  <si>
    <t>Manuscrito
Impresos antiguos del siglo XVI al XVIII
Impresos del siglo XIX hasta 1958
Material cartográfico
Música impresa o manuscrita</t>
  </si>
  <si>
    <t>Manuscritos
Incunables
Impresos antiguos del siglo XVI al XVIII
Impresos del siglo XIX hasta 1958
Grabados, dibujos y láminas</t>
  </si>
  <si>
    <t>Manuscritos
Incunables
Impresos antiguos del siglo XVI al XVIII
Impresos del siglo XIX hasta 1958
Prensa histórica
Carteles
Material cartográfico</t>
  </si>
  <si>
    <t>Manuscritos
Incunables
Impresos antiguos del siglo XVI al XVIII,
Impresos del siglo XIX hasta 1958
Prensa histórica
Otras publicaciones seriadas
Grabados, dibujos y láminas
Material cartográfico
Material fotográfico
Música impresa o manuscrita
Documentos de archivo</t>
  </si>
  <si>
    <t>Manuscritos
Incunables
Impresos antiguos del siglo XVI al XVIII
Impresos del siglo XIX hasta 1958
Prensa histórica
Otras publicaciones seriadas
Material cartográfico
Documentos de archivo</t>
  </si>
  <si>
    <t>Impresos antiguos del siglo XVI al XVIII
Impresos del siglo XIX hasta 1958
Prensa histórica
Material fotográfico
Documentos de archivo</t>
  </si>
  <si>
    <t>Impresos antiguos del siglo XVI al XVIII
Documentos de archivo</t>
  </si>
  <si>
    <t>Manuscritos
Impresos antiguos del siglo XVI al XVIII</t>
  </si>
  <si>
    <t>Manuscritos
Incunables
Impresos antiguos del siglo XVI al XVIII
Impresos del siglo XIX hasta 1958
Prensa histórica
Otras publicaciones seriadas
Material fotográfico
Documentos de archivo</t>
  </si>
  <si>
    <t>Manuscritos
Incunables
Impresos antiguos del siglo XVI al XVIII
Impresos del siglo XIX hasta 1958
Material fotográfico</t>
  </si>
  <si>
    <t>Material cartográfico
Material fotográfico
Otros</t>
  </si>
  <si>
    <t>Manuscritos
Incunables
Impresos antiguos del siglo XVI al XVIII
Impresos del siglo XIX hasta 1958
Otras publicaciones seriadas
Material cartográfico
Material fotográfico
Material audiovisual
Documentos de archivo</t>
  </si>
  <si>
    <t>Manuscritos
Incunables
Impresos antiguos del siglo XVI al XVIII
Impresos del siglo XIX hasta 1958
Prensa histórica
Otras publicaciones seriadas
Carteles
Grabados, dibujos y láminas
Material cartográfico
Material fotográfico
Música impresa o manuscrita</t>
  </si>
  <si>
    <t>Siglo XV
Anteriores
Siglo XIX
Siglo XX</t>
  </si>
  <si>
    <t xml:space="preserve">Prensa histórica
Otras publicaciones seriadas
</t>
  </si>
  <si>
    <t>Pensa histórica
Otras publicaciones seriadas</t>
  </si>
  <si>
    <t>Siglo XX
Siglo XIX
Siglo XVIII
Siglo XVII
Siglo XVI</t>
  </si>
  <si>
    <t xml:space="preserve">Impresos antiguos del siglo XVI al XVIII
Impresos del siglo XIX hasta 1958
Prensa histórica
</t>
  </si>
  <si>
    <t xml:space="preserve">Otras publicaciones seriadas
</t>
  </si>
  <si>
    <t>Manuscritos
Incunables
Impresos antiguos del siglo XVI al XVIII
Impresos del siglo XIX hasta 1958
Prensa histórica
Otras publicaciones seriadas
Grabados, dibujos y láminas
Material cartográfico
Material fotográfico
Música impresa o manuscrita
Material audiovisual</t>
  </si>
  <si>
    <t>Impresos antiguos del siglo XVI al XVIII
Impresos del siglo XIX hasta 1958
Prensa histórica
Carteles
Material cartográfico
Material fotográfico
Material sonoro
Material audiovisual
Otros</t>
  </si>
  <si>
    <t xml:space="preserve">Manuscritos
Incunables
Impresos antiguos del siglo XVI al XVIII
Impresos del siglo XIX hasta 1958
Prensa histórica
Otras publicaciones seriadas
Material cartográfico
</t>
  </si>
  <si>
    <t xml:space="preserve">Siglo XX
Siglo XIX
Siglo XVII
Siglo XVI
</t>
  </si>
  <si>
    <t xml:space="preserve">Siglo XX
Siglo XIX
</t>
  </si>
  <si>
    <t>Siglo XIX
Siglo XVIII
Siglo XVII
Siglo XVI
Siglo XV</t>
  </si>
  <si>
    <t>Siglo XX
Siglo XVIII
Siglo XVII
Siglo XVI</t>
  </si>
  <si>
    <t>Siglo XX
Siglo XIX
Siglo XVII
Siglo XVI</t>
  </si>
  <si>
    <t>Siglo XIX
Siglo XVIII
Siglo XVII</t>
  </si>
  <si>
    <t xml:space="preserve">Siglo XX
Siglo XVIII
Siglo XVII
Siglo XVI
</t>
  </si>
  <si>
    <t>Siglo XX
Siglo XIX
 Siglo XVIII</t>
  </si>
  <si>
    <t>Siglo XIX
 Siglo XVIII
 Siglo XVII
 Siglo XVI
 Siglo XV</t>
  </si>
  <si>
    <t xml:space="preserve">Incunables
Impresos antiguos del siglo XVI al XVIII
Impresos del siglo XIX hasta 1958
</t>
  </si>
  <si>
    <t xml:space="preserve"> Siglo XVIII
 Siglo XVII
 Siglo XVI</t>
  </si>
  <si>
    <t>5.841 obras digitalizadas (de las cuales 381 obras digitalizadas por la Biblioteca del Ateneo de Madrid)</t>
  </si>
  <si>
    <t>encuesta digital: 247929                           [[encuesta físicas   8089 (b. Galicia=4693)`]  ]] [Datos de Hispana: 341000]</t>
  </si>
  <si>
    <t>706 obras digitalizadas (además, 1727 títulos enlazados desde el Catálogo Colectivo del Principado de Asturias a ejemplares digitalizados en repositorios digitales)
No entiendo la pregunta "Porcentaje de obras digitalizadas en acceso libre"- Si se refiere a si las obras están en acceso libre en la Biblioteca la respuesta es 0, pero si se refiere a si las obras son de acceso libre en un repositorio abierto la respuesta es 100. Respecto del porcentaje de obras digitalizadas es del 2'8 respecto del total de obras del patrimonio bibliográfico de la Biblioteca. ese porcentaje se eleva al 9'6 si contamos todas las obras de la Biblioteca que, desde el Catálogo Colectivo del Principado, están enlazadas a ejemplares digitalizados en repositorios digitales.</t>
  </si>
  <si>
    <t>No disponemos de este dato. Toda la prensa histórica está en la web del ministerio.
El resto de obras digitalizadas no suman más de 100
Ojalá pudiéramos contar con proyectos de digitalización</t>
  </si>
  <si>
    <t>Obras digitalizadas: 650 monografías, 49 volúmenes de publicaciones periódicas</t>
  </si>
  <si>
    <t>61 títulos de prensa histórica y unos 127 libro impreso
Los proyectos de digitalización han sido realizados y gestionados por el Ministerio de Cultura y Deporte y el Gobierno de Aragón</t>
  </si>
  <si>
    <t>36 títulos (cabeceras)
Actualmente, la biblioteca se encuentra en proceso de alojamiento en repositorio de la Biblioteca Digital de la Comunidad de Madrid (Biblioteca Regional)</t>
  </si>
  <si>
    <t>digitalizado:  466 obras y 124 cabeceras de periódicos (6458 ejemplares)
La digitalización de los fondos comenzó 2018, priorizando la prensa histórica (127 cabeceras desde un primer título de 1836). En estos momentos se está renovando la web de las bibliotecas y falta por subir parte de los fondos digitalizados, pero está previsto que todos los fondos digitalizados sean accesibles al público a través de Internet.</t>
  </si>
  <si>
    <t>Digitalizado: 150 cabeceras de prensa</t>
  </si>
  <si>
    <t>Digitalizado: 350.000 material  no librario
339 monografías
83 audiovisuales</t>
  </si>
  <si>
    <t>Digitalizado: Según encuesta físicas: 
495 libros (XV, XVI, XVII, XVIII, XIX y XX)
3 revistas
21870 documentos de archivo
La pregunta 5 del bloque de digitalización hace referencia a:
0,40  % del Fondo Bibliográfico
90 % del Archivo Histórico</t>
  </si>
  <si>
    <t>Digitalizado: aprox. 389 impresos y manuscritos
884 documentos de aerchivo
Hay datos que desconozco</t>
  </si>
  <si>
    <t>[Fondos digitalizados del a Hemeroteca Municipal de Madrid]</t>
  </si>
  <si>
    <t xml:space="preserve"> 454 fotos, 79 mapas y 32 láminas
Hace años se catalogaron fondos hasta que se acabó el dinero destinado a este fin. Faltan fondos por catalogar en los departamentos y no hay ningún fondo bibliográfico digitalizado. En el Archivo Histórico Provincial se encuentran algunas actas y libros de registro del instituto digitalizados; los fondos cartográficos y fotográficos digitalizados son accesibles a través de la página web del instituto. Es prioritario acabar la catalogación de fondos y después empezar la digitalización de los fondos más antiguos.</t>
  </si>
  <si>
    <t>Digitalizado: 900 expedientes de alumnos del Instituto-Escuela. 145 cuadernos de clase del alumno del Instituto-Escuela Javier Cabañas Rodríguez. Laminas de Biología. 15 fotografías de alumnas del Instituto Isabel la Católica
El material histórico que conservamos se encuentra repartido entre la biblioteca histórica y un espacio museístico dedicado al Instituto Isabel la Católica entre 1939 y 1978.</t>
  </si>
  <si>
    <t>Digitalizado:
11.515 ejemplares. No podemos sacar por título.
3114 ejemplares de biblioteca
2297 ejemplares de archivos personales
212 audiovisuales
1362 Obra de arte en papel (fotolibros y libros de artistas)
2580 publicaciones seriadas
1746 publicaciones del museo (formato nativo digital)
Gracias a un patrocinio puntual se realizó un proyecto parcial de digitalización de soportes ópticos y magnéticos en riesgo de obsolescencia.
también gracias a los fondos europeos se ha dado un impulso a la digitalización de los fondos del archivo central o administrativo del museo.
Nota sobre el porcentaje digitalizado: calcular el porcentaje es muy laborioso, ya que Absys da títulos y Gallery ejemplares digitalizados.
9. Se está trabajando con las Entidades de gestión, para abrir las obras descatalogadas.
10 Acceso en linea: Todas las obras digitalizadas está disponible en Red Interna.</t>
  </si>
  <si>
    <t>Digitalizado:
Unos 15.000 ítems (pueden ser cartas, mapas, fotografías....)</t>
  </si>
  <si>
    <t>Digitalizado: 369  vols. (268 titulos)
o hemos contabilizado el Fondo Zamora Vicente, cedido en comodato a la UEX  y no incorporado en nuestro sistema de gestión.</t>
  </si>
  <si>
    <t>22154 [Encuesta física: 3562]
Respecto al Punto 5, disponemos de aparatos y personal dedicado únicamente a la digitalización de la prensa canaria y materiales especiales (fotografías...) del siglo XX</t>
  </si>
  <si>
    <t>Manuscritos: 750 volúmenes
Incunables: 617 ejemplares
Impresos: 1.355 obras
Todo lo archivado en el Archivo de seguridad va pasándose paulatinamente a GREDOS.
La diferencia numérica entre lo existente, lo digitalizado y lo puesto a  libre acceso se debe en parte a la cantidad de ejemplares duplicados.
Con la convocatoria de 2023 del Ministerio de Cultura se han digitalizado 100 manuscritos que aún no están incluidos en el archivo de seguridad ni en GREDOS y aquí no se contabilizan</t>
  </si>
  <si>
    <t xml:space="preserve">2702
</t>
  </si>
  <si>
    <t>Digitalizado: 500 fotografías</t>
  </si>
  <si>
    <t>Internet Archive-Repositorio dixital do Ateneo Ferrolán</t>
  </si>
  <si>
    <t>Memoria Digital de Cataluña</t>
  </si>
  <si>
    <t>Ciconia. Biblioteca Digital del Patrimonio Cultural de Extremadura</t>
  </si>
  <si>
    <t>Manuscritos
Incunables
Impresos antiguos del Siglo XVI al XVIII
Impresos del Siglo XIX hasta 1958
Prensa histórica
Carteles
Material fotográfico</t>
  </si>
  <si>
    <t>Español
Latín
Frances
Inglés
Portugués
Alemán
Italiano
Catalán</t>
  </si>
  <si>
    <t>Griego clásico
Árabe</t>
  </si>
  <si>
    <t>Biblioteca digital de la Región de Murcia</t>
  </si>
  <si>
    <t>Español
Gallego</t>
  </si>
  <si>
    <t>Generalitat de Cataluña. Departamento de Cultura - CSUC</t>
  </si>
  <si>
    <t>Calaix</t>
  </si>
  <si>
    <t>Español
Latín
Inglés
Francés
Alemán</t>
  </si>
  <si>
    <t>Trencadis</t>
  </si>
  <si>
    <t>Diputación Provincial de Barcelona</t>
  </si>
  <si>
    <t>Liburubila</t>
  </si>
  <si>
    <t>Biblioteca Virtual del Patrimonio bibliográfico</t>
  </si>
  <si>
    <t>[Fondos digitalizados del Instituto de Estudios Albacetenses "Don Juan Manuel"]</t>
  </si>
  <si>
    <t>Biblioteca digital de Albacete</t>
  </si>
  <si>
    <t>Revistas de la Universidad de Valladolid</t>
  </si>
  <si>
    <t>[Fondos digitalizados de la Real Academia nacional de Farmacia]</t>
  </si>
  <si>
    <t>Instituto de Estudios Manchegos</t>
  </si>
  <si>
    <t>Instituto de Estudios Albacetenses</t>
  </si>
  <si>
    <t>Institución de Cultura Marqués de Santillana</t>
  </si>
  <si>
    <t>Instituto Provincial de Investigaciones y Estudios Toledanos</t>
  </si>
  <si>
    <t>Real Academia de Bellas Artes y Ciencias Históricas de Toledo</t>
  </si>
  <si>
    <t>Archivo Histórico Provincial de Toledo</t>
  </si>
  <si>
    <t>Archivo Histórico Provincial de Ciudad Real</t>
  </si>
  <si>
    <t>Archivo Histórico Provincial de Cuenca</t>
  </si>
  <si>
    <t>Museo Pedagógico y del Niño de Castilla-La Mancha</t>
  </si>
  <si>
    <t>Museo Paleontológico de Castilla-La Mancha</t>
  </si>
  <si>
    <t>Colectivo incluído en proyecto colectivo</t>
  </si>
  <si>
    <t>Digitalizado: Libros de fiestas (1901 hasta la actualidad) 1101 (libros de fiestas)
Libros de fallas
Nos gustaría obtener asesoramiento para digitalizar el patrimonio bibliográfico de interés local y general. También sobre la posibilidad de solicitar subvenciones para llevarlo a cabo y de incorporar los títulos a repositorios digitales ya existentes: Bivaldi o Hemeroteca digital de BNE.</t>
  </si>
  <si>
    <t xml:space="preserve">Sin datos
</t>
  </si>
  <si>
    <t>Generalidades
Otras</t>
  </si>
  <si>
    <t>Generalidades
Filosofía. Psicología. Religión
Geografía. Biografías
 Otras</t>
  </si>
  <si>
    <t>Generalidades
Filosofía. Psicología. Religión
Ciencias puras. Ciencias naturales
Ciencias aplicadas. Medicina. Tecnologías
Bellas artes. Espectáculos. Deportes
Lingüística. Literatura
Geografía. Biografías</t>
  </si>
  <si>
    <t>Filosofía. Psicología. Religión
Ciencias puras. Ciencias naturales
Ciencias aplicadas. Medicina. Tecnologías
Bellas artes. Espectáculos. Deportes
Lingüística. Literatura
Geografía. Biografías
Otras</t>
  </si>
  <si>
    <t>Generalidades
Filosofía. Psicología. Religión
Ciencias puras. Ciencias naturales
Ciencias aplicadas. Medicina. Tecnologías
Bellas artes. Espectáculos. Deportes
Lingüística. Literatura
Geografía. Biografías
Otras</t>
  </si>
  <si>
    <t>Generalidades
Filosofía. Psicología. Religión
Ciencias puras. Ciencias naturales
Ciencias aplicadas. Medicina. Tecnologías
Bellas artes. Espectáculos. Deportes
Lingüística. Literatura</t>
  </si>
  <si>
    <t>Generalidades
Filosofía. Psicología. Religión
Ciencias puras. Ciencias naturales
Bellas artes. Espectáculos. Deportes
Lingüística. Literatura
Geografía. Biografías
Otras</t>
  </si>
  <si>
    <t>Generalidades
Filosofía. Psicología. Religión
Ciencias puras. Ciencias naturales
Ciencias aplicadas. Medicina. Tecnologías
Lingüística. Literatura
Geografía. Biografías</t>
  </si>
  <si>
    <t>Filosofía. Psicología. Religión
Ciencias puras. Ciencias naturales
Ciencias aplicadas. Medicina. Tecnologías
Bellas artes. Espectáculos. Deportes
Lingüística. Literatura
Geografía. Biografías</t>
  </si>
  <si>
    <t>Generalidades
Filosofía. Psicología. Religión
Ciencias puras. Ciencias naturales. 
Ciencias aplicadas. Medicina. Tecnologías
Bellas artes. Espectáculos. Deportes
Lingüística. Literatura
Geografía. Biografías
Otras</t>
  </si>
  <si>
    <t>Generalidades
Filosofía. Psicología. Religión
Otras</t>
  </si>
  <si>
    <t>Generalidades
Filosofía. Psicología. Religión
Bellas artes. Espectáculos. Deportes</t>
  </si>
  <si>
    <t>Ciencias puras. Ciencias naturales
Ciencias aplicadas. Medicina. Tecnologías</t>
  </si>
  <si>
    <t>Filosofía. Psicología. Religión
Geografía. Biografías
Otras</t>
  </si>
  <si>
    <t xml:space="preserve">Generalidades
Filosofía. Psicología. Religión
Ciencias puras. Ciencias naturales
</t>
  </si>
  <si>
    <t>Generalidades
Filosofía. Psicología. Religión</t>
  </si>
  <si>
    <t>Ciencias aplicadas. Medicina. Tecnologías
Geografía. Biografías
Otras</t>
  </si>
  <si>
    <t>Filosofía. Psicología. Religión
Lingüística. Literatura
Geografía. Biografías
Otras</t>
  </si>
  <si>
    <t>Filosofía. Psicología. Religión
Bellas artes. Espectáculos. Deportes
Geografía. Biografías</t>
  </si>
  <si>
    <t>Generalidades
Filosofía. Psicología. Religión
Ciencias aplicadas. Medicina. Tecnologías
Lingüística. Literatura
Geografía. Biografías</t>
  </si>
  <si>
    <t>Ciencias puras. Ciencias naturales
Lingüística. Literatura
Geografía. Biografías</t>
  </si>
  <si>
    <t>Filosofía. Psicología. Religión
Ciencias puras. Ciencias naturales
Lingüística. Literatura
Geografía. Biografías
Otras</t>
  </si>
  <si>
    <t>Generalidades
Filosofía. Psicología. Religión
Ciencias puras. Ciencias naturales
Lingüística. Literatura
Geografía. Biografías</t>
  </si>
  <si>
    <t>Generalidades
Filosofía. Psicología. Religión
Ciencias aplicadas. Medicina. Tecnologías
Lingüística. Literatura
Otras</t>
  </si>
  <si>
    <t>Ciencias aplicadas. Medicina. Tecnologías
Bellas artes. Espectáculos. Deportes
Lingüística. Literatura</t>
  </si>
  <si>
    <t>Ciencias aplicadas. Medicina. Tecnologías
Bellas artes. Espectáculos. Deportes
Geografía. Biografías</t>
  </si>
  <si>
    <t>Generalidades
Filosofía. Psicología. Religión
Ciencias aplicadas. Medicina. Tecnologías
Bellas artes. Espectáculos. Deportes</t>
  </si>
  <si>
    <t>Ciencias puras. Ciencias naturales
Ciencias aplicadas. Medicina. Tecnologías
Geografía. Biografías</t>
  </si>
  <si>
    <t>Generalidades
Filosofía. Psicología. Religión
Ciencias aplicadas. Medicina. Tecnologías
Otras</t>
  </si>
  <si>
    <t xml:space="preserve">Filosofía. Psicología. Religión
Ciencias puras. Ciencias naturales
Ciencias aplicadas. Medicina. Tecnologías
Lingüística. Literatura
Geografía. Biografías
</t>
  </si>
  <si>
    <t>Generalidades
Filosofía. Psicología. Religión
Bellas artes. Espectáculos. Deportes
Lingüística. Literatura
Geografía. Biografías</t>
  </si>
  <si>
    <t>Generalidades,
Bellas artes. Espectáculos. Deportes
Lingüística. Literatura</t>
  </si>
  <si>
    <t>Generalidades
Bellas artes. Espectáculos. Deportes
Otras</t>
  </si>
  <si>
    <t>Bellas artes. Espectáculos. Deportes
Lingüística. Literatura
Otras</t>
  </si>
  <si>
    <t>Bellas artes. Espectáculos. Deportes
Lingüística. Literatura
Geografía. Biografías
Otras</t>
  </si>
  <si>
    <t>Bellas artes. Espectáculos. Deportes
Otras</t>
  </si>
  <si>
    <t>Bellas artes. Espectáculos. Deportes
Lingüística. Literatura</t>
  </si>
  <si>
    <t>Generalidades
Bellas artes. Espectáculos. Deportes
Geografía. Biografías
Otras</t>
  </si>
  <si>
    <t>Lingüística. Literatura
Otras</t>
  </si>
  <si>
    <t>Generalidades
Bellas artes. Espectáculos. Deportes
Lingüística. Literatura
Geografía. Biografías</t>
  </si>
  <si>
    <t>Generalidades
Ciencias puras. Ciencias naturales
Bellas artes. Espectáculos. Deportes
Geografía. Biografías</t>
  </si>
  <si>
    <t>Filosofía. Psicología. Religión
Bellas artes. Espectáculos. Deportes
Lingüística. Literatura
Geografía. Biografías</t>
  </si>
  <si>
    <t>Filosofía. Psicología. Religión
Bellas artes. Espectáculos. Deportes
Lingüística. Literatura</t>
  </si>
  <si>
    <t>Generalidades
Filosofía. Psicología. Religión
Lingüística. Literatura
Geografía. Biografías</t>
  </si>
  <si>
    <t>Ciencias aplicadas. Medicina. Tecnologías
Bellas artes. Espectáculos. Deportes</t>
  </si>
  <si>
    <t>Español
Catalán
Euskera
Latín
Inglés
Francés
Italiano
Portugués
Alemán</t>
  </si>
  <si>
    <t>Español
Catalán
Gallego
Latín
Inglés
Francés
Italiano
Portugués
Alemán
Otras</t>
  </si>
  <si>
    <t>Español
Catalán
Gallego
Latín
Griego
Inglés
Francés
Alemán
Otras</t>
  </si>
  <si>
    <t>Español
Latín
Griego
Inglés
Francés</t>
  </si>
  <si>
    <t>Español
Catalán
Latín
Griego
Inglés
Francés
Italiano
Otras</t>
  </si>
  <si>
    <t>Español
Latín
Griego
Otras</t>
  </si>
  <si>
    <t>Español
Latín
Inglés
Francés
Otras</t>
  </si>
  <si>
    <t>Español
Latín
Griego
Inglés
Francés
Italiano
Portugués</t>
  </si>
  <si>
    <t xml:space="preserve">Español
Catalán
Latín
Inglés
Francés
Italiano
Alemán
</t>
  </si>
  <si>
    <t>Español
Francés</t>
  </si>
  <si>
    <t>Español
Latín
Francés
Italiano</t>
  </si>
  <si>
    <t>Español
Latín
Griego
Francés
Italiano
Portugués
Otras</t>
  </si>
  <si>
    <t>Español
Euskera
Latín</t>
  </si>
  <si>
    <t>Español
Inglés
Francés
Otras</t>
  </si>
  <si>
    <t>Español
Inglés
Francés</t>
  </si>
  <si>
    <t>Español
Inglés
Alemán</t>
  </si>
  <si>
    <t>Español
Euskera
Latín
Inglés
Portugués</t>
  </si>
  <si>
    <t>Español
Euskera</t>
  </si>
  <si>
    <t>Español
Catalán
Latín
Francés</t>
  </si>
  <si>
    <t>Español
Inglés
Otras</t>
  </si>
  <si>
    <t>Arameo
Caldeo
Hebreo
Armenio
Árabe
Persa</t>
  </si>
  <si>
    <t>Español
Catalán
Francés</t>
  </si>
  <si>
    <t>Español
Euskera
Latín
Griego
Inglés
Francés
Italiano
Portugués
Alemán
Otras</t>
  </si>
  <si>
    <t>Español
Francés
Alemán</t>
  </si>
  <si>
    <t>Español
Inglés</t>
  </si>
  <si>
    <t>Español
Latín
Griego
Francés
Italiano</t>
  </si>
  <si>
    <t>Español
Catalán
Euskera
Gallego
Inglés
Francés
Italiano
Portugués
Alemán
Otras</t>
  </si>
  <si>
    <t>Español
Inglés
Francés
Alemán</t>
  </si>
  <si>
    <t>Español
Latín
Inglés
Francés
Italiano
Alemán</t>
  </si>
  <si>
    <t>Español
Latín
Inglés
Francés
Portugués</t>
  </si>
  <si>
    <t>Español
Inglés
Francés
Italiano
Portugués
Alemán
Otras</t>
  </si>
  <si>
    <t xml:space="preserve">Español
Catalán
Latín
Griego
Francés
Italiano
</t>
  </si>
  <si>
    <t>Español
Latín
Griego
Inglés
Francés
Italiano
Portugués
Alemán</t>
  </si>
  <si>
    <t>Español
Latín
Inglés
Francés
Italiano
Portugués</t>
  </si>
  <si>
    <t>Español
Latín
Inglés Portugués</t>
  </si>
  <si>
    <t>Coreano
chino</t>
  </si>
  <si>
    <t>Español
Catalán
Latín
Inglés
Francés
Alemán
Otras</t>
  </si>
  <si>
    <t>Español
Catalán
Latín
Griego
Inglés
Francés
Italiano
Portugués
Alemán
Otras</t>
  </si>
  <si>
    <t>Español
Catalán
Latín
Griego
Otras</t>
  </si>
  <si>
    <t>Español
Catalán
Latín
Griego
Inglés
Francés
Italiano
Portugués</t>
  </si>
  <si>
    <t>Español
Gallego
Latín
Griego
Inglés
Francés
Italiano
Portugués
Alemán</t>
  </si>
  <si>
    <t>Español
Catalán
Euskera
Latín
Griego
Inglés
Francés
Italiano
Portugués
Alemán
Otras</t>
  </si>
  <si>
    <t>Español
Catalán
Latín
Griego
Inglés
Francés
Italiano
Alemán</t>
  </si>
  <si>
    <t>Español
Latín
Griego
Portugués</t>
  </si>
  <si>
    <t>Español
Catalán
Latín
Inglés</t>
  </si>
  <si>
    <t>Español
Euskera
Latín
Inglés
Francés
Alemán</t>
  </si>
  <si>
    <t>Español
Euskera
Latín
Inglés
Francés
Italiano
Portugués
Alemán
Otras</t>
  </si>
  <si>
    <t>Español
Latín
Inglés
Otras</t>
  </si>
  <si>
    <t>Español
Catalán
Inglés
Italiano
Portugués
Alemán</t>
  </si>
  <si>
    <t>Español
Catalán
Latín
Inglés
Francés
Italiano
Alemán</t>
  </si>
  <si>
    <t>Español
Inglés
Francés
Italiano
Alemán</t>
  </si>
  <si>
    <t>Español
Inglés
Francés
Portugués</t>
  </si>
  <si>
    <t>Español
Catalán
Inglés
Francés</t>
  </si>
  <si>
    <t xml:space="preserve">Español
Latín
Inglés
Francés
</t>
  </si>
  <si>
    <t>Español
Latín
Francés
Italiano
Portugués</t>
  </si>
  <si>
    <t>Español
Catalán
Gallego
Latín
Griego
Inglés
Francés
Italiano
Portugués</t>
  </si>
  <si>
    <t>Suite 102</t>
  </si>
  <si>
    <t>Abbyy</t>
  </si>
  <si>
    <t>Libsafe Open Access</t>
  </si>
  <si>
    <t>LISE</t>
  </si>
  <si>
    <t>Invenio</t>
  </si>
  <si>
    <t>Patrimonio Digital Castilla-La Mancha</t>
  </si>
  <si>
    <t>Sin biblioteca digital</t>
  </si>
  <si>
    <t>Biblioteca de la Fundación Lázaro Galdiano
 [Manuscritos digitalizados]</t>
  </si>
  <si>
    <t>Dublin Core
MARC21
METS</t>
  </si>
  <si>
    <t>Dublin Core
MARC21
MODS
METS
PREMIS
Otros</t>
  </si>
  <si>
    <t>Árabe
Hebreo
Ruso
Japonés
Chino</t>
  </si>
  <si>
    <t>Dublin Core
MODS
METS</t>
  </si>
  <si>
    <t>Dublin Core
Otros</t>
  </si>
  <si>
    <t>Dublin Core
METS
Otros</t>
  </si>
  <si>
    <t>MARC21
Otros</t>
  </si>
  <si>
    <t>Dublin Core
MARC21
MODS
METS
Otros</t>
  </si>
  <si>
    <t>Dublin Core
MARC21
METS
Otros</t>
  </si>
  <si>
    <t>EDM 
BIBFRAME</t>
  </si>
  <si>
    <t>ISBD</t>
  </si>
  <si>
    <t>Filemaker</t>
  </si>
  <si>
    <t>FICHA
ISBD</t>
  </si>
  <si>
    <t>oai_dc
ESE
qdc
EDM</t>
  </si>
  <si>
    <t>OAI
EDM</t>
  </si>
  <si>
    <t>JPEG
PDF
MP4</t>
  </si>
  <si>
    <t>JPEG
PDF</t>
  </si>
  <si>
    <t>JPEG
PDF
MP3
MP4</t>
  </si>
  <si>
    <t>PDF
MP4</t>
  </si>
  <si>
    <t>JPEG
PDF
Otros</t>
  </si>
  <si>
    <t>PDF
JPEG
PNG
MP3
MP4</t>
  </si>
  <si>
    <t>JPEG
PDF
PNG
MP3
MP4</t>
  </si>
  <si>
    <t>JPEG
PDF
PNG
EPUB</t>
  </si>
  <si>
    <t>JPEG
PDF
MP3</t>
  </si>
  <si>
    <t>JPEG
PDF
EPUB
MP3
Otros</t>
  </si>
  <si>
    <t xml:space="preserve">JPEG
PDF
 </t>
  </si>
  <si>
    <t>JPEG
PDF
EPUB
MP3</t>
  </si>
  <si>
    <t>PDF
EPUB
MP3
MP4
WAV</t>
  </si>
  <si>
    <t>JPEG
Otros</t>
  </si>
  <si>
    <t>JPEG
 PDF
 EPUB
 MP3
 MP4</t>
  </si>
  <si>
    <t>JPEG
MP3
MP4
WAV</t>
  </si>
  <si>
    <t>JPEG
PDF
PNG</t>
  </si>
  <si>
    <t>JPEG
PDF
EPUB
MP3
MP4
WAV
Otros</t>
  </si>
  <si>
    <t>JPEG
PNG</t>
  </si>
  <si>
    <t>JPEG
PDF
EPUB
MP3
MP4</t>
  </si>
  <si>
    <t>PDF
Otros</t>
  </si>
  <si>
    <t>CC BY-ND
CC0</t>
  </si>
  <si>
    <t>CC BY-SA
CC0</t>
  </si>
  <si>
    <t>CC BY
CC0</t>
  </si>
  <si>
    <t>CC BY
CC0
In Copyright (InC)</t>
  </si>
  <si>
    <t>PDM (Creative Commons Public Domain Mark)
In Copyright (InC)</t>
  </si>
  <si>
    <t>CC BY-SA
CC BY-NC-ND</t>
  </si>
  <si>
    <t>CC BY-NC-ND
Otras</t>
  </si>
  <si>
    <t>Aviso legal institucional</t>
  </si>
  <si>
    <t>CC BY
CC BY-NC
CC0</t>
  </si>
  <si>
    <t>CC BY
CC BY-SA
CC BY-NC
CC BY-NC-SA
CC BY-ND
CC BY-NC-ND</t>
  </si>
  <si>
    <t>CC BY
CC BY-NC
CC BY-ND
CC BY-NC-ND</t>
  </si>
  <si>
    <t>Digitalizado:
1.839 obras
- 1.174 en Bidicam 
- 694 en BVPB
--
Para la Biblioteca Biblioteca de Castilla-La Mancha serían 69591 objetos
- Para la Biblioteca  Biblioteca Pública del Estado / Biblioteca de Toledo serían 4065 objetos
--
La Biblioteca acomete la digitalización con recursos propios, aunque en ocasiones es beneficiaria de subvenciones para la digitalización que le vienen gestionas desde la Consejería de Educación, Cultura y Deportes del Gobierno de Castilla-La Mancha</t>
  </si>
  <si>
    <t>Ayuda del Ministerio de Cultura, 59.000 €</t>
  </si>
  <si>
    <t>La Biblioteca Virtual de Polígrafos es caso de estudio del W3C LLD y de Europeana
La Fundación Ignacio Larramendi alimenta su base de datos a partir de la reutilización de objetos de terceras instituciones, entre ellas HISPANA a través de SRU y Europeana a través de OAI-PMH. Puntualmente se llevan a cabo digitalizaciones en las instalaciones de DIGIBíS.</t>
  </si>
  <si>
    <t>Sin presupuesto</t>
  </si>
  <si>
    <t>Observaciones:
4.16 Es posible realizar búsquedas dentro del texto completo en la plataforma de Fondo Antiguo de la Biblioteca de la Universidad de Sevilla, https://archive.org/details/bibliotecauniversitariadesevilla. En cambio, en IDUS Patrimonio Bibliográfico, https://idus.us.es/handle/11441/75605, no es posible.
7.1. Las imágenes digitalizadas se reutilizan para diversos proyectos como por ejemplo: realización de exposiciones virtuales, de documentales, calendario anual de la biblioteca, difusión de obras y efemérides a través de redes sociales, diseño gráfico de eventos como jornadas o cursos, diseño de material de merchandising de papelería como cuadernos y lápices.
--
Mantenimiento de equipos: 3.600 euros
Cuando se obtiene la subvención del Ministerio: la universidad aporta un 20% del coste del proyecto, aproximadamente 10.000 euros.</t>
  </si>
  <si>
    <t>Como complemento al punto 6.1 ¿Cuenta con un sistema de preservación digital?:
Sí, pero solo en proyectos realizados con ayudas del Ministerio de Cultura.
Sin presupuesto fijo
0 Presupuesto BUZ
(Sin presupuesto finalista. Se abona el 15% de las Ayudas a la Digitalización del Patrimonio Bibliográfico, concedidas por el Ministerio de Cultura (solicitud en función del presupuesto de Gastos Generales disponible).)</t>
  </si>
  <si>
    <t>700000 - Fondos Next Generation</t>
  </si>
  <si>
    <t>Copia master suminstrada por una empresa externa</t>
  </si>
  <si>
    <t>Software suministrado por empresa externa
Servidores corporativos</t>
  </si>
  <si>
    <t>Arte digital 2012</t>
  </si>
  <si>
    <t>Al ser nuestras obras digitalizadas externamente, nos remiten una copia del contenido.</t>
  </si>
  <si>
    <t>Acronis</t>
  </si>
  <si>
    <t>Digibib-Oais</t>
  </si>
  <si>
    <t>TIFF
JPEG
AVI</t>
  </si>
  <si>
    <t>TIFF
JPEG
WAV</t>
  </si>
  <si>
    <t>PDF
XML
GIF</t>
  </si>
  <si>
    <t>TIFF
WAV
AVI
Otros</t>
  </si>
  <si>
    <t>MOV
ISO
IMG</t>
  </si>
  <si>
    <t>TIFF
JPEG
RAW
WAV
AVI
Otros</t>
  </si>
  <si>
    <t>TIFF
 JPEG
 RAW
 WAV
 AVI</t>
  </si>
  <si>
    <t>TIFF
JPEG
RAW
Otros</t>
  </si>
  <si>
    <t>PDF
Shape file SHP
Formatos específicos de fotografía y geo-información</t>
  </si>
  <si>
    <t>Base de datos FileMaker Pro</t>
  </si>
  <si>
    <t>JPEG
RAW</t>
  </si>
  <si>
    <t>TIFF
RAW
AVI</t>
  </si>
  <si>
    <t>TIFF
AVI</t>
  </si>
  <si>
    <t>Excel</t>
  </si>
  <si>
    <t>METS
Otros</t>
  </si>
  <si>
    <t>METS
PREMIS
Otros</t>
  </si>
  <si>
    <t>XMP</t>
  </si>
  <si>
    <t>[Fondos digitalizados de la Biblioteca Pública Fernando de Loazes]</t>
  </si>
  <si>
    <t>Incunables
Impresos antiguos del siglo XVI al XVIII
Prensa histórica</t>
  </si>
  <si>
    <t>Siglo XVIII
Siglo XVII
Siglo XVI</t>
  </si>
  <si>
    <t>Filosofía. Psicología. Religión
Ciencias puras. Ciencias naturales
Ciencias aplicadas. Medicina. Tecnologías
Bellas artes. Espectáculos. Deportes
Geografía. Biografías</t>
  </si>
  <si>
    <t>En este momento estamos con un proyecto de digitalización de manuscritos y publicaciones periódicas de carácter local</t>
  </si>
  <si>
    <t>Entidad privada vinculada a la Universidad de Málaga</t>
  </si>
  <si>
    <t>Entidad privada vinculada a Universidad</t>
  </si>
  <si>
    <t>Memoria digital vasca - Euskal Memoria Digitala</t>
  </si>
  <si>
    <t>Subvención</t>
  </si>
  <si>
    <t>PROYECTO</t>
  </si>
  <si>
    <t>Digitalización periódico Sabadell Moderno</t>
  </si>
  <si>
    <t>MCU2017</t>
  </si>
  <si>
    <t xml:space="preserve">Andalucía </t>
  </si>
  <si>
    <t>Arzobispado de Pamplona</t>
  </si>
  <si>
    <t>Biblioteca Digital Iglesia Navarra</t>
  </si>
  <si>
    <t>MCU2023
MCU2024</t>
  </si>
  <si>
    <t>Asociación de Amigos del Museo del Ejército y de la Historia y la Cultura Militar</t>
  </si>
  <si>
    <t>Digitalización de fondos para la Biblioteca Virtual de Defensa.</t>
  </si>
  <si>
    <t>Asociación</t>
  </si>
  <si>
    <t>MCU2017
MCU2013
MCU2022</t>
  </si>
  <si>
    <t>Adecuación de un proyecto de recursos digitales para su incorporación y difusión en el repositorio OAI-PMH de la Biblioteca Virtual de Defensa.</t>
  </si>
  <si>
    <t>Ateneo Barcelonés</t>
  </si>
  <si>
    <t xml:space="preserve"> Digitalización de la colección de manuscritos de teatro del siglo XIX del Ateneo Barcelonés.</t>
  </si>
  <si>
    <t>MCU2013-2015-2019-2021-2022-2023-2024</t>
  </si>
  <si>
    <t>MCU2013</t>
  </si>
  <si>
    <t>Ayuntamiento de Aledo</t>
  </si>
  <si>
    <t>Proyecto Mirath- Fase I</t>
  </si>
  <si>
    <t>MCU2022</t>
  </si>
  <si>
    <t>Ayuntamiento de Algar</t>
  </si>
  <si>
    <t>Digitalización libro Maestro de Algar</t>
  </si>
  <si>
    <t>MCU2024</t>
  </si>
  <si>
    <t xml:space="preserve">Ayuntamiento de Aracena </t>
  </si>
  <si>
    <t>Conservación y promoción mediante digitalización del patrimonio bibliográfico del Archivo municipal de Aracena (Huelva).</t>
  </si>
  <si>
    <t>Ayuntamiento de Benalmádena. Biblioteca Púbica de Arroyo de la Miel</t>
  </si>
  <si>
    <t>Digitalización archivo Semana Internacional de Cine de Autor de Benalmádena (SICAB) dentro del patrimonio bibliografíco-documental de la Biblioteca Pública Arroyo de la Miel.</t>
  </si>
  <si>
    <t>MCU2021</t>
  </si>
  <si>
    <t>Ayuntamiento de Bilbao</t>
  </si>
  <si>
    <t>Biblioteca Digital de Bilbao-- Bilboko Liburtegi Digitala (BLD): Fase IV</t>
  </si>
  <si>
    <t>Biblioteca Digital de Bilbao</t>
  </si>
  <si>
    <t>Bilbao</t>
  </si>
  <si>
    <t>MCU2014-2015-2017</t>
  </si>
  <si>
    <t>Ayuntamiento de Huelva</t>
  </si>
  <si>
    <t>Jerez de la Frontera</t>
  </si>
  <si>
    <t>Crónicas de Mazarrón (1886 -1983). Preservación, descripción y acceso digital de nueve volúmenes foto-ilustrados del Fondo Yúfera.</t>
  </si>
  <si>
    <t>Biblioteca y Hemeroteca Digital de Murcia (5.ª fase).</t>
  </si>
  <si>
    <t>MCU2014-13-17</t>
  </si>
  <si>
    <t>MCU2014</t>
  </si>
  <si>
    <t>Memoria Digital de Catalunya. Aplicación de la colección digitalizada de El Diluvio.</t>
  </si>
  <si>
    <t>Lanzarote Gráfica</t>
  </si>
  <si>
    <t>MCU2023</t>
  </si>
  <si>
    <t>Centro de Lectura de Reus</t>
  </si>
  <si>
    <t>Colección de libros góticos del Centre de Lectura de Reus</t>
  </si>
  <si>
    <t>Ciudad de Ceuta. Consejería de Educación y Cultura.</t>
  </si>
  <si>
    <t>Prensa histórica. El Faro de Ceuta. 1934-1950</t>
  </si>
  <si>
    <t>Colegio Oficial de Arquitectos de Madrid</t>
  </si>
  <si>
    <t>Proyecto de digitalización, preservación y difusión de los manuscritos, monografías y publicaciones periódicas del Fondo Antiguo de la Biblioteca del Colegio Oficial de Arquitectos de Madrid.</t>
  </si>
  <si>
    <t>Colegio profesional</t>
  </si>
  <si>
    <t>Digitalización del fondo bibliográfico del s. XIX del CDMT y posterior incorporación al repositorio “Memoria Digital de Catalunya (MDC)”</t>
  </si>
  <si>
    <t>MCU2015</t>
  </si>
  <si>
    <t>MCU2019</t>
  </si>
  <si>
    <t>Biblioteca Virtual de la provincia de Málaga</t>
  </si>
  <si>
    <t>Manuscritos
Incunables
Impresos antiguos del siglo XVI al XVIII
Impresos del siglo XIX hasta 1958
Prensa histórica
Grabados, dibujos y láminas
Material fotográfico
Material cartográfico</t>
  </si>
  <si>
    <t>Diputación Provincial de Segovia</t>
  </si>
  <si>
    <r>
      <t xml:space="preserve">Proyecto de digitalización y preservación del </t>
    </r>
    <r>
      <rPr>
        <i/>
        <sz val="11"/>
        <color rgb="FF000000"/>
        <rFont val="Calibri"/>
        <family val="2"/>
        <scheme val="minor"/>
      </rPr>
      <t>Boletín Oficial de</t>
    </r>
    <r>
      <rPr>
        <sz val="11"/>
        <color theme="1"/>
        <rFont val="Calibri"/>
        <family val="2"/>
        <scheme val="minor"/>
      </rPr>
      <t xml:space="preserve"> la Provincia de Segovia (1926-2002)</t>
    </r>
  </si>
  <si>
    <t>Creación de recursos digitales de fondo antiguo y difusión a través del repositorio OAI-PMH de la Biblioteca de la Diputación de Zaragoza.</t>
  </si>
  <si>
    <t>Fundació Iluro</t>
  </si>
  <si>
    <t>Digitalizaciones de la Fundació Iluro</t>
  </si>
  <si>
    <t>Biblioteca Virtual de la Fundació Iluro: de la preservación al libre acceso</t>
  </si>
  <si>
    <t>Centro Documental de la Autonomía de Andalucía: Archivo Privado de José Rodríguez de la Borbolla</t>
  </si>
  <si>
    <t>Fundación Ankaria</t>
  </si>
  <si>
    <t>Digitalización del fondo Carlos Perera Roig</t>
  </si>
  <si>
    <t>Libros de la Residencia de Estudiantes y el Museo Pedagógico Nacional. Fondo Antiguo: Siglos XVIII.</t>
  </si>
  <si>
    <t>Fundación Balmesiana</t>
  </si>
  <si>
    <t>Colecciones de Foment de Pietat Catalana: renovación religiosa en el primer cuarto del siglo XX</t>
  </si>
  <si>
    <t>Fundación Canaria para el Desarrollo de la Universidad de La Laguna.</t>
  </si>
  <si>
    <t>Patrimonio Bibliográfico Lacunense.</t>
  </si>
  <si>
    <t>Santa Cruz de Tenerife</t>
  </si>
  <si>
    <t>Fundación Cultural de los Arquitectos de La Rioja</t>
  </si>
  <si>
    <t>Digitalización de fondos bibliográficos de la Fundación Cultural de Arquitectos de La Rioja</t>
  </si>
  <si>
    <t>Fundación Docente Privada Real Colegio de la Purísima Concepción</t>
  </si>
  <si>
    <t>Digitalización del fondo antiguo  de la Biblioteca Histórica Aguilar y Eslava. (Bayafe) Cabra- Córdoba.</t>
  </si>
  <si>
    <t>Cabra</t>
  </si>
  <si>
    <t>Digitalización de parte del fondo antiguo (siglos XVI al XIX): Monografías de la Biblioteca Histórica Aguilar y Eslava. (Bayafe) Cabra- Córdoba.</t>
  </si>
  <si>
    <t>Fundación Juan José López Ibor</t>
  </si>
  <si>
    <t>Biblioteca Virtual de la Fundación Juan José López-Ibor</t>
  </si>
  <si>
    <t xml:space="preserve"> Digitalización del fondo antiguo de la Biblioteca del Museo del Ejército. Fase 2.</t>
  </si>
  <si>
    <t>Biblioteca Digital de Defensa</t>
  </si>
  <si>
    <t>Digitalización de fondos del Museo Naval</t>
  </si>
  <si>
    <t>Digitalización de la publicación seriada anual Estado General de la Armada y adecuación del registro bibliográfico</t>
  </si>
  <si>
    <t>Digitalización de fondos canarios</t>
  </si>
  <si>
    <t>Archivo de Fotografía Histórica de Canarias</t>
  </si>
  <si>
    <t>Luces del Atlántico. La perspectiva patrimonial. 1840-1980</t>
  </si>
  <si>
    <t xml:space="preserve"> Memoria Digital (2013 urtea) / Memoria Digital Vasca de la Fundación Sancho el Sabio (año 2013).</t>
  </si>
  <si>
    <t>Fundación Universidad Católica de Valencia San Vicente Mártir</t>
  </si>
  <si>
    <t>RIUCV. Repositorio de la Universidad Católica de Valencia San Vicente Mártir</t>
  </si>
  <si>
    <t xml:space="preserve">Fundación Universidad Loyola </t>
  </si>
  <si>
    <t>Repositorio Académico y Memoria Digital del CEU (año 2014).</t>
  </si>
  <si>
    <t>eCultura</t>
  </si>
  <si>
    <t>Biblioteca Valenciana Digital (BIVALDI).</t>
  </si>
  <si>
    <t>Digitalización del patrimonio bibliográfico de Aragón (Biblioteca Virtual de Aragón)</t>
  </si>
  <si>
    <t>Bibliotecas digitales de la Consejería de Educación, Cultura y Universidades de la Región de Murcia</t>
  </si>
  <si>
    <t>Bibliotecas Digitales de la Comunidad Autónoma de la Región de Murcia</t>
  </si>
  <si>
    <t>BIBLIOTECA NAVARRA DIGITAL (BiNaDi)</t>
  </si>
  <si>
    <t>Ilustre colegio de abogados de Barcelona</t>
  </si>
  <si>
    <t>[Fondos del Ilustre colegio de abogados de Barcelona]</t>
  </si>
  <si>
    <t>Los Juristas en la Monarquía Hispánica (siglos XVI-XVII)/2.</t>
  </si>
  <si>
    <t>Ilustre Colegio de Abogados de Madrid</t>
  </si>
  <si>
    <t>Digitalización de la colección de novelas cinematográficas publicadas en España (1922-1945)</t>
  </si>
  <si>
    <t xml:space="preserve">Instituto de Estudios Asturianos del Principado de Asturias. </t>
  </si>
  <si>
    <t>Digitalización de Fondo del Patrimonio Bibliográfico de la Biblioteca del Ridea</t>
  </si>
  <si>
    <t>Digitalización de Fondo del Patrimonio Bibliográfico de la Biblioteca del Ridea.</t>
  </si>
  <si>
    <t>Digitalización de obras pertenecientes al Instituto de Estudios Riojanos para su integración en la Biblioteca Virtual de La Rioja</t>
  </si>
  <si>
    <t>Instituto de la Cultura y las Artes de Sevilla</t>
  </si>
  <si>
    <t>Digitalización de la colección de prensa histórica del Ayuntamiento de Sevilla</t>
  </si>
  <si>
    <t>Digitalización de obras del patrimonio bibliográfico de Castilla y León para su incorporación a la Biblioteca Digital de Castilla y León.</t>
  </si>
  <si>
    <t>Digitalización del patrimonio bibliográfico de interés local y regional de Castilla-La Mancha</t>
  </si>
  <si>
    <t>Creación de recursos digitales del fondo histórico conservados en la red de bibliotecas de Extremadura</t>
  </si>
  <si>
    <t>Museo Nacional de Arte de Cataluña</t>
  </si>
  <si>
    <t>Proyecto de digitalización y difusión de la colección patrimonial de la Biblioteca Joaquim Folch i Torres del Museu Nacional d’Art de Catalunya</t>
  </si>
  <si>
    <t>Organismo Autónomo de Patrimonio Local Victor Balaguer</t>
  </si>
  <si>
    <t>Digitalización del epistolario manuscrito de Víctor Balaguer (1824-1900)</t>
  </si>
  <si>
    <t>Orquesta Sinfónica de Madrid</t>
  </si>
  <si>
    <t>Digitalización del archivo de partituras y otros documentos históricos de la Orquesta Sinfónica de Madrid</t>
  </si>
  <si>
    <t>Privada</t>
  </si>
  <si>
    <t>Biblioteca Virtual del Principado de Asturias.</t>
  </si>
  <si>
    <t>Provincia de Hermanos Menores Capuchinos de España</t>
  </si>
  <si>
    <t>Biblioteca de Escritores Capuchinos</t>
  </si>
  <si>
    <t>Real Academia de Ciencias y Artes de Barcelona</t>
  </si>
  <si>
    <t>Proyecto de digitalización del Patrimonio bibliográfico de la Real Academia de Ciencias y Artes de
 Barcelona (RACAB) desde 1764 a 1911.</t>
  </si>
  <si>
    <t>Historia
Derecho</t>
  </si>
  <si>
    <t>Creación de recursos digitales normalizados y actualización de un repositorio OAI-PMH de la Real Academia de Jurisprudencia y Legislación.</t>
  </si>
  <si>
    <t>Ampliación de la Colección Cartografía y Artes Gráficas de la Biblioteca Digital de la Real Academia de la Historia</t>
  </si>
  <si>
    <t>Historia</t>
  </si>
  <si>
    <t>Nahuatl</t>
  </si>
  <si>
    <t xml:space="preserve">JPEG
PDF
TIFF
</t>
  </si>
  <si>
    <t>Digitalización de monografías del siglo XIX de la Biblioteca de la RANF e integración en el repositorio OAI de esta institución</t>
  </si>
  <si>
    <t>Rumano
Noruego</t>
  </si>
  <si>
    <t>Biblioteca Digital de la Real Academia Nacional de Medicina</t>
  </si>
  <si>
    <t>Manuscritos
Incunables
Impresos antiguos del siglo XVI al XVIII
Impresos del siglo XIX hasta 1958
Prensa histórica
Grabados, dibujos y láminas
Material fotográfico
Música impresa o manuscrita
Material sonoro
Material audiovisual
Otros</t>
  </si>
  <si>
    <t>Filosofía. Psicología. Religión
Ciencias aplicadas. Medicina. Tecnologías
Geografía. Biografías</t>
  </si>
  <si>
    <t xml:space="preserve">JPEG
PDF
PNG
</t>
  </si>
  <si>
    <t>Digitalización y difusión de fondos patrimoniales de la Biblioteca Digital de la Real Academia Nacional de Medicina a través de su repositorio OAI_PMH.</t>
  </si>
  <si>
    <t>Seminario Conciliar de Barcelona</t>
  </si>
  <si>
    <t>[Fondos digitalizados del Seminario Conciliar de Barcelona]</t>
  </si>
  <si>
    <t>Incunables, postincunables e impresos del siglo XVI de la Biblioteca Pública Episcopal del Seminario Conciliar de Barcelona</t>
  </si>
  <si>
    <t>Sociedad de Estudios Vascos</t>
  </si>
  <si>
    <t>Digitalización de la biblioteca del fondo Manuel de Irujo. Fase I.</t>
  </si>
  <si>
    <t>San Sebastián</t>
  </si>
  <si>
    <t>Digitalización del Fondo Bibliográfico de la SEAP</t>
  </si>
  <si>
    <t>Digitalización de fondos
bibliográficos de los siglos XIX y
XX pertenecientes al FONDO
MANES de la Biblioteca de la
UNED, y otros ejemplares de
fondo antiguo</t>
  </si>
  <si>
    <t>MCU2018</t>
  </si>
  <si>
    <t>Dipòsit Digital de Documents de la UAB: colecciones patrimoniales
disponibles en acceso abierto</t>
  </si>
  <si>
    <t>Digitalización de fondos de especial valor de la Biblioteca de la Universidad Complutense de Madrid.</t>
  </si>
  <si>
    <t>Colección astronómica</t>
  </si>
  <si>
    <t>Proyecto Ilíberis: repositorio del patrimonio bibliográfico (fondo histórico) de la Universidad de Granada: impresos del siglo XVI</t>
  </si>
  <si>
    <t>Patrimonio Bibliográfico Lacunense</t>
  </si>
  <si>
    <t>Memoria del proyecto de digitalización de obras que forman parte del Patrimonio Bibliográfico que custodia la Biblioteca de la Universidad de Murcia</t>
  </si>
  <si>
    <t>Creación de objetos digitales para su difusión en el repositorio de la Universidad de Navarra.</t>
  </si>
  <si>
    <t>Digitalización del Fondo Ignacio Patac</t>
  </si>
  <si>
    <t>GREDOS. Repositorio de la Universidad de Salamanca</t>
  </si>
  <si>
    <t>GREDOS. Repositorio de la Universidad de Salamanca 2015</t>
  </si>
  <si>
    <t>Revistas gallegas en la Biblioteca Xeral de la Universidad de Santiago de Compostela. 1900-1939</t>
  </si>
  <si>
    <t>Digitalización del fondo manuscrito de la biblioteca de la Universidad de Sevilla (BUS)</t>
  </si>
  <si>
    <t>Proyecto de digitalización de la colección de incunables e impresos raros de la Biblioteca Histórica de Santa Cruz</t>
  </si>
  <si>
    <t>Digitalización de la colección de manuscritos de la Universidad de Zaragoza</t>
  </si>
  <si>
    <t>Biblioteca histórica de la Universitat Jaume I</t>
  </si>
  <si>
    <t>Fondo antiguo de la UPC. Depósito digital del patrimonio bibliográfico histórico de las Bibliotecas de la UPC</t>
  </si>
  <si>
    <t>Universidad Politécnica de Valencia</t>
  </si>
  <si>
    <t>Digitalización de fondo patrimonial de la biblioteca de la Universitat Politècnica de València</t>
  </si>
  <si>
    <t>Ampliación de la Biblioteca Digital de la Universidad Pontifica de Salamanca. Digitalización y edición web de fondos patrimoniales y difusión web a través un repositorio OAI_PMH.</t>
  </si>
  <si>
    <t>Enriquecimiento de la colección de prensa histórica, monografías y materiales especiales de Galiciana-Biblioteca Digital de Galicia</t>
  </si>
  <si>
    <t>Biblioteca digital de Capuchinos (BiDiCap)</t>
  </si>
  <si>
    <t>Galiciana. Arquivo Dixital de Galicia (Biblioteca Dixital de Galicia)</t>
  </si>
  <si>
    <t>Ministerio de Cultura. Biblioteca Pública del Estado en Cádiz</t>
  </si>
  <si>
    <t>Gobierno de la Rioja. Biblioteca de La Rioja</t>
  </si>
  <si>
    <t>Ministerio de Cultura. Biblioteca Pública del Estado en Orihuela "Fernando de Loazes"</t>
  </si>
  <si>
    <t>Gobierno de Cantabria. Biblioteca Central de Cantabria / Biblioteca Pública del Estado en Santander</t>
  </si>
  <si>
    <t>Ministerio de Cultura. Biblioteca Pública del Estado en Tarragona</t>
  </si>
  <si>
    <t>Ministerio de Cultura. Biblioteca Pública del Estado en Teruel "Javier Sierra"</t>
  </si>
  <si>
    <t>Ministerio de Cultura. Biblioteca Pública del Estado en Toledo / Biblioteca de Castilla-La Mancha</t>
  </si>
  <si>
    <t>Ministerio de Cultura. Biblioteca Pública del Estado en Valladolid / Biblioteca de Castilla y León</t>
  </si>
  <si>
    <t>Ministerio de Cultura. Biblioteca Pública del Estado en Zaragoza / Biblioteca de Aragón</t>
  </si>
  <si>
    <t>Junta de Andalucía. Biblioteca Pública del Estado en Málaga</t>
  </si>
  <si>
    <t>Junta de Andalucía. Biblioteca Pública del Estado en Jaén</t>
  </si>
  <si>
    <t>Filmoteca de Cataluña</t>
  </si>
  <si>
    <t>Fundación Arte, Ciencia y Diálogo (ARDICIA)</t>
  </si>
  <si>
    <t>MCU2012</t>
  </si>
  <si>
    <t xml:space="preserve">Español
Portugués
Francés
Italiano
Latín
</t>
  </si>
  <si>
    <t>Generalidades.
Filosofía. Psicología. Religión
Ciencias puras. Ciencias naturales
Ciencias aplicadas. Medicina. Tecnologías
Bellas artes. Espectáculos. Deportes
Lingüística. Literatura
Geografía. Biografías
Otras</t>
  </si>
  <si>
    <t>MCU2016</t>
  </si>
  <si>
    <t>Gobierno de Navarra. Biblioteca de Navarra</t>
  </si>
  <si>
    <t>TIFF
JPEG
PDF
PNG
EPUB
MP3
MP4</t>
  </si>
  <si>
    <t>Patrimonio digital de Castilla-La Mancha (BIDICAM)</t>
  </si>
  <si>
    <t>Junta de Castilla y León. Biblioteca de Castilla y León</t>
  </si>
  <si>
    <t>Junta de Extremadura. Dirección General de Bibliotecas, Archivos y Patrimonio Cultural</t>
  </si>
  <si>
    <t>Parcialmente</t>
  </si>
  <si>
    <t>Acceso abierto</t>
  </si>
  <si>
    <t>Organismo Autónomo Local Museo y Archivo Histórico de Sabadell (OAMA)</t>
  </si>
  <si>
    <t>Filosofía. Psicología. Religión
Lingüística. Literatura
Otras</t>
  </si>
  <si>
    <t xml:space="preserve">Manuscritos
Incunables
Impresos antiguos del Siglo XVI al XVIII
Impresos del Siglo XIX hasta 1958
Prensa histórica
Otros
</t>
  </si>
  <si>
    <t>Manuscritos
Impresos antiguos del Siglo XVI al XVIII
Impresos del Siglo XIX hasta 1958
Prensa histórica
Otras publicaciones seriadas
Material fotográfico
Grabados, dibujos y láminas
Material audiovisual</t>
  </si>
  <si>
    <t>Ciencias puras. Ciencias naturales
Ciencias aplicadas. Medicina. Tecnologías
Otras</t>
  </si>
  <si>
    <t>Ciencias Sociales</t>
  </si>
  <si>
    <t>Español
Catalán
Portugués
Alemán
Latín
Inglés
Francés
Italiano
Otros</t>
  </si>
  <si>
    <t>Depósito Digital de Documentos de la Universidad Autónoma de Barcelona - Dipòsit Digital de Documents (DDD)</t>
  </si>
  <si>
    <t>Archive.org</t>
  </si>
  <si>
    <t>Parte de documentación impresa Siglo XVI, fondos manuscritos y de Archivo</t>
  </si>
  <si>
    <t>Obras de los Siglo XVI y XVII; Folletos de los siglos XVIII y XIX.</t>
  </si>
  <si>
    <t>Colección Local Siglo XX t primer tercio Siglo XX
Carteles Siglo XX
Grabados Siglo XVII, XIX</t>
  </si>
  <si>
    <t>No se contestan los aspectos técnicos del cuestionario por desconocerlos, al estar los procesos de digitalización  centralizados en programas de la JCCM y del MCU y realizados por empresas externas.
El porcentaje de digitalización se ha dado sobre el total de Fondo Antiguo (19904 registros). En el centro existen, además, unos 3500 ejemplares de FA del Siglo XX pendientes de proceso técnico. El fondo gráfico está pendiente de digitalización por completo. Únicamente se han tratado fondos locales de especial interés.
El número concreto de imágenes digitalizadas se desconoce. Se da una cifra aproximada extrapolando los datos conocidos de 2023.</t>
  </si>
  <si>
    <t>Siglo XV
Siglo XVI
Siglo XVII
Siglo XVIII
Siglo XIX
Siglo XX</t>
  </si>
  <si>
    <t>Universidad de Oviedo</t>
  </si>
  <si>
    <t>Corpus Literari Digital</t>
  </si>
  <si>
    <t>Aledo</t>
  </si>
  <si>
    <t>Algar</t>
  </si>
  <si>
    <t>Aracena</t>
  </si>
  <si>
    <t>Proyecto Mirath</t>
  </si>
  <si>
    <t>Arias Montano: Repositorio Institucional de la Universidad de Huelva</t>
  </si>
  <si>
    <t>Reus</t>
  </si>
  <si>
    <t>Mazarrón</t>
  </si>
  <si>
    <t>Memoria Digital de Catalunya</t>
  </si>
  <si>
    <t>Biblioteca Digital Juan de Villanueva</t>
  </si>
  <si>
    <t>Repositorio Digital del Centro de Estudios Andaluces</t>
  </si>
  <si>
    <t>Maresía: Prensa digitalizada y Patrimonio Documental de la Universidad de La Laguna</t>
  </si>
  <si>
    <t>La Laguna</t>
  </si>
  <si>
    <t>Helvia: Repositorio Institucional de la Universidad de Córdoba</t>
  </si>
  <si>
    <t>Instituto catalán de las empresas culturales</t>
  </si>
  <si>
    <t>Repositorio de la Filmoteca de Catalunya</t>
  </si>
  <si>
    <t>NO8DO Digital: repositorio del patrimonio documental del Ayuntamiento de Sevilla</t>
  </si>
  <si>
    <t>RiuNet: Repositorio Institucional de la Universitat Politècnica de València</t>
  </si>
  <si>
    <t>Repositorio de la Universidad de Oviedo: RUO</t>
  </si>
  <si>
    <t>Repositorio de Tesis Doctorales: eDTB</t>
  </si>
  <si>
    <t>Memoria digital de Cataluña</t>
  </si>
  <si>
    <t>Biblioteca Virtual de la Provincia de Málaga</t>
  </si>
  <si>
    <t>Digitalización del fondo Carlos Perera Roig - Colecciones digitales del Instituto Cervantes de Tánger</t>
  </si>
  <si>
    <t>Biblioteca Digital de Navarra (BINADI)</t>
  </si>
  <si>
    <t>Patrimonio digital de Castilla-La Mancha</t>
  </si>
  <si>
    <t>Biblioteca Digital del Patrimonio Cultural de Extremadura (CICONIA)</t>
  </si>
  <si>
    <t>Diputación Provincial de Albacete</t>
  </si>
  <si>
    <t>Ayuntamiento de Albacete</t>
  </si>
  <si>
    <t>Archivo Histórico Provincial de Albacete</t>
  </si>
  <si>
    <t>Centro de Estudios de Castilla-La Mancha</t>
  </si>
  <si>
    <t>Biblioteca Digital de las Islas Baleares</t>
  </si>
  <si>
    <t>Biblioteca digital de Madrid</t>
  </si>
  <si>
    <t>Fundación para la Etnografía y el Desarrollo de la Artesanía Canaria (FEDAC)</t>
  </si>
  <si>
    <t>Biblioteca Regional de Murcia</t>
  </si>
  <si>
    <t>Biblioteca Pública Municipal de la Unión</t>
  </si>
  <si>
    <t>Archivo Municipal de Murcia</t>
  </si>
  <si>
    <t>Museo de Bellas Artes de Murcia</t>
  </si>
  <si>
    <t>Real Academia Nacional de Medicina</t>
  </si>
  <si>
    <t>Biblioteca de Extremadura</t>
  </si>
  <si>
    <t>Archivo Histórico Provincial de Badajoz</t>
  </si>
  <si>
    <t>Archivo Histórico Provincial de Cáceres</t>
  </si>
  <si>
    <t>Archivo Cartográfico de Estudios Geográficos del Centro Geográfico del Ejército</t>
  </si>
  <si>
    <t>Archivo General Histórico de Defensa</t>
  </si>
  <si>
    <t>Archivo General Militar de Madrid</t>
  </si>
  <si>
    <t>Archivo General Militar de Segovia</t>
  </si>
  <si>
    <t>Archivo Histórico de la Armada - Álvaro de Bazán</t>
  </si>
  <si>
    <t>Archivo Histórico de la Armada - J.S. de Elcano</t>
  </si>
  <si>
    <t>Archivo Histórico del Ejército del Aire</t>
  </si>
  <si>
    <t>Biblioteca Central de Marina</t>
  </si>
  <si>
    <t>Biblioteca Central del Ejército del Aire</t>
  </si>
  <si>
    <t>Biblioteca Central Militar</t>
  </si>
  <si>
    <t>Biblioteca de la Academia de Artillería</t>
  </si>
  <si>
    <t>Biblioteca de la Academia de Infantería</t>
  </si>
  <si>
    <t>Biblioteca de la Academia General Militar</t>
  </si>
  <si>
    <t>Biblioteca de la Escuela de Guerra del Ejército</t>
  </si>
  <si>
    <t>Biblioteca de la Escuela de Guerra Naval</t>
  </si>
  <si>
    <t>Biblioteca Histórico Militar de Ceuta</t>
  </si>
  <si>
    <t>Biblioteca Histórico Militar de La Coruña</t>
  </si>
  <si>
    <t>Biblioteca Histórico Militar de Sevilla</t>
  </si>
  <si>
    <t>Biblioteca Histórico Militar de Tenerife</t>
  </si>
  <si>
    <t>Cartoteca del Archivo General Militar de Madrid</t>
  </si>
  <si>
    <t>Cartoteca del Centro Geográfico del Ejército</t>
  </si>
  <si>
    <t>Centro de Documentación del Centro Superior de Estudios de la Defensa (CESEDEN)</t>
  </si>
  <si>
    <t>Centro de Documentación del Ministerio de Defensa</t>
  </si>
  <si>
    <t>Colección museográfica de Farmacia Militar</t>
  </si>
  <si>
    <t>Colección Museográfica de Sanidad Militar</t>
  </si>
  <si>
    <t>Instituto Hidrográfico de la Marina</t>
  </si>
  <si>
    <t>Museo de Aeronáutica y Astronáutica</t>
  </si>
  <si>
    <t>Museo del Ejército</t>
  </si>
  <si>
    <t>Museo Naval de Madrid</t>
  </si>
  <si>
    <t>Agencia Española de Cooperación Internacional para el Desarrollo (AECID)</t>
  </si>
  <si>
    <t>Archivo Histórico Provincial de Zamora</t>
  </si>
  <si>
    <t>Archivo de la Catedral de Huesca</t>
  </si>
  <si>
    <t>Archivo de la Catedral de León</t>
  </si>
  <si>
    <t>Aula Màrius Torres</t>
  </si>
  <si>
    <t>Biblioteca Central Militar (Madrid)</t>
  </si>
  <si>
    <t>Biblioteca Navarra Digital</t>
  </si>
  <si>
    <t>Biblioteca Pública Municipal de Toro</t>
  </si>
  <si>
    <t>Biblioteca de Aragón</t>
  </si>
  <si>
    <t>Biblioteca de Asturias / BPE en Oviedo</t>
  </si>
  <si>
    <t>Biblioteca de Caja España de Zamora</t>
  </si>
  <si>
    <t>Biblioteca de Castilla-La Mancha / BPE en Toledo</t>
  </si>
  <si>
    <t>Casa-Museo Pérez Galdós (Las Palmas de Gran Canaria)</t>
  </si>
  <si>
    <t>Centro de Documentación y Museo Textil de Tarrasa</t>
  </si>
  <si>
    <t>Centro de Estudios Cervantinos</t>
  </si>
  <si>
    <t>Diputación Provincial de Zamora</t>
  </si>
  <si>
    <t>Diputación Provincial de Zaragoza</t>
  </si>
  <si>
    <t>Fundación González Allende (Toro)</t>
  </si>
  <si>
    <t>Fundación Iluro</t>
  </si>
  <si>
    <t>Fundación Jacinto e Inocencio Guerrero</t>
  </si>
  <si>
    <t>Fundación Pública Gallega Camilo José Cela</t>
  </si>
  <si>
    <t>Fundación Sierra Pambley</t>
  </si>
  <si>
    <t>Fundación Universitaria San Pablo-CEU</t>
  </si>
  <si>
    <t>Fundación para la Etnografía y el Desarrollo de la Artesanía Canaria (FEDAC) / Cabildo de Gran Canaria</t>
  </si>
  <si>
    <t>Instituto Nacional de Administración Pública</t>
  </si>
  <si>
    <t>Instituto de Educación Secundaria Alfonso X el Sabio (Murcia)</t>
  </si>
  <si>
    <t>Instituto de Educación Secundaria Cardenal Cisneros (Madrid)</t>
  </si>
  <si>
    <t>Instituto de Educación Secundaria Cervantes</t>
  </si>
  <si>
    <t>Instituto de Educación Secundaria El Greco</t>
  </si>
  <si>
    <t>Instituto de Educación Secundaria Isabel la Católica</t>
  </si>
  <si>
    <t>Instituto de Educación Secundaria San Isidro (Madrid)</t>
  </si>
  <si>
    <t>Instituto de Estudios Altoaragoneses</t>
  </si>
  <si>
    <t>Instituto del Patrimonio Cultural de España / Fototeca</t>
  </si>
  <si>
    <t>Isidora Ediciones</t>
  </si>
  <si>
    <t>Museo Nacional de Arte Romano</t>
  </si>
  <si>
    <t>Museo Nacional de Artes Decorativas</t>
  </si>
  <si>
    <t>Museo Nacional de Cerámica y de las Artes Suntuarias González Martí</t>
  </si>
  <si>
    <t>Museo Nacional de Escultura</t>
  </si>
  <si>
    <t>Museo Nacional del Teatro</t>
  </si>
  <si>
    <t>Museo Naval</t>
  </si>
  <si>
    <t>Museo Sefardí</t>
  </si>
  <si>
    <t>Museo de Altamira</t>
  </si>
  <si>
    <t>Museo de América</t>
  </si>
  <si>
    <t>Museo del Traje</t>
  </si>
  <si>
    <t>Real Academia de Jurisprudencia y Legislación</t>
  </si>
  <si>
    <t>Registro de la Propiedad intelectual</t>
  </si>
  <si>
    <t>Universidad Carlos III</t>
  </si>
  <si>
    <t>Universidad Jaime I</t>
  </si>
  <si>
    <t>Universidad Nacional de Educación a Distancia (UNED)</t>
  </si>
  <si>
    <t>Universidad Politécnica de Cataluña</t>
  </si>
  <si>
    <t>Universidad Politécnica de Madrid</t>
  </si>
  <si>
    <t>Universidad de Alcalá de Henares</t>
  </si>
  <si>
    <t>Universidad de Barcelona</t>
  </si>
  <si>
    <t>Universidad de Córdoba</t>
  </si>
  <si>
    <t>Universidad de Granada</t>
  </si>
  <si>
    <t>Universidad de Salamanca</t>
  </si>
  <si>
    <t>Universidad de Valencia</t>
  </si>
  <si>
    <t>Archivo Histórico Municipal de Antequera</t>
  </si>
  <si>
    <t>Biblioteca Cánovas del Castillo</t>
  </si>
  <si>
    <t>Sociedad Económica de Amigos del País de Málaga</t>
  </si>
  <si>
    <t>Sociedad Excursionista de Málaga</t>
  </si>
  <si>
    <t>Agencia Estatal de Meteorología</t>
  </si>
  <si>
    <t>Archivo Central de Ceuta</t>
  </si>
  <si>
    <t>Archivo General de Navarra</t>
  </si>
  <si>
    <t>Archivo Histórico de Gandía</t>
  </si>
  <si>
    <t>Archivo Municipal de Segovia</t>
  </si>
  <si>
    <t>Archivo Municipal de Trujillo</t>
  </si>
  <si>
    <t>Archivo de la Diputación de Palencia</t>
  </si>
  <si>
    <t>Arte y Parte S.L.</t>
  </si>
  <si>
    <t>Asociación de Directores de Escena</t>
  </si>
  <si>
    <t>Asociación de Prensa de A Coruña</t>
  </si>
  <si>
    <t>Asociación de Prensa de Granada</t>
  </si>
  <si>
    <t>Asociación de Prensa de Madrid</t>
  </si>
  <si>
    <t>Ayuntamiento de Mallorca</t>
  </si>
  <si>
    <t>Ayuntamiento de Vinaroz</t>
  </si>
  <si>
    <t>Ayuntamiento de Zaragoza</t>
  </si>
  <si>
    <t>Biblioteca General "Reina Sofía" (Universidad de Valladolid)</t>
  </si>
  <si>
    <t>Biblioteca Municipal "Álvarez de Quindós" (Aranjuez)</t>
  </si>
  <si>
    <t>Biblioteca Valenciana Nicolau Primitiu</t>
  </si>
  <si>
    <t>Biblioteca de Cultura</t>
  </si>
  <si>
    <t>Biblioteca de Navarra</t>
  </si>
  <si>
    <t>Calamar Ediciones</t>
  </si>
  <si>
    <t>Centro Documental de la Memoria Histórica</t>
  </si>
  <si>
    <t>Centro Montserrat Peiró i Vilà de Estudios y Cooperación para América Latina (CECAL)</t>
  </si>
  <si>
    <t>Colegio de Periodistas de Cataluña</t>
  </si>
  <si>
    <t>Diario de Burgos S.A.U.</t>
  </si>
  <si>
    <t>Diputación Provincial de Valladolid</t>
  </si>
  <si>
    <t>Ecologistas en Acción</t>
  </si>
  <si>
    <t>Ediciones Litoral S.A.</t>
  </si>
  <si>
    <t>Editora de El Adelanto</t>
  </si>
  <si>
    <t>Editora de El Progreso</t>
  </si>
  <si>
    <t>Editora de La Rioja</t>
  </si>
  <si>
    <t>Editorial Siena</t>
  </si>
  <si>
    <t>Editorial Torre de Papel</t>
  </si>
  <si>
    <t>El Adelantado de Segovia S.L.</t>
  </si>
  <si>
    <t>Fundación Campalans</t>
  </si>
  <si>
    <t>Fundación FAES</t>
  </si>
  <si>
    <t>Fundación Pablo Iglesias</t>
  </si>
  <si>
    <t>Fundación de Investigaciones Marxistas</t>
  </si>
  <si>
    <t>Lira editorial / Polo Digital Multimedia, S.L.</t>
  </si>
  <si>
    <t>Machado Grupo de Distribución S.L.</t>
  </si>
  <si>
    <t>PROMECAL</t>
  </si>
  <si>
    <t>Partido Comunista de España</t>
  </si>
  <si>
    <t>Ópera Actual S.L.</t>
  </si>
  <si>
    <t>Academia de las Artes Escénicas de España</t>
  </si>
  <si>
    <t>Asociación de Autores de Teatro</t>
  </si>
  <si>
    <t>Asociación Internacional de Hispanistas (AIH)</t>
  </si>
  <si>
    <t>Asociación Internacional Siglo de Oro (AISO)</t>
  </si>
  <si>
    <t>Asociación para la Enseñanza del Español como Lengua Extranjera (ASELE)</t>
  </si>
  <si>
    <t>Asociación de Teatro para la Infancia y la Juventud (ASSITEJ-España)</t>
  </si>
  <si>
    <t>Biblioteca das Letras Galegas</t>
  </si>
  <si>
    <t>Biblioteca Digital del Instituto de Historia del CSIC</t>
  </si>
  <si>
    <t>Biblioteca Histórica Municipal de Madrid</t>
  </si>
  <si>
    <t>Biblioteca Valenciana Nicolau Primitiu (Bivaldi)</t>
  </si>
  <si>
    <t>Biblioteca Virtual Joan Lluís Vives</t>
  </si>
  <si>
    <t>Biblioteca Fundación Barcenillas. Legado Francisco Pérez González</t>
  </si>
  <si>
    <t>Fundación Caballero Bonald</t>
  </si>
  <si>
    <t>Archivo Fundación Pública Gallega Camilo José Cela</t>
  </si>
  <si>
    <t>Grupo de Estudios Galdosianos (GREGAL)</t>
  </si>
  <si>
    <t>Sociedad Española de Literatura General y Comparada (SELGYC)</t>
  </si>
  <si>
    <t>Sociedad Menéndez Pelayo</t>
  </si>
  <si>
    <t>Universidad Complutense. Fondo Antiguo y Colecciones Singulares</t>
  </si>
  <si>
    <t>Universidad de Extremadura. Seminario Interfacultativo de Lectura</t>
  </si>
  <si>
    <t>Universidad de Granada. Biblioteca Universitaria. Fondo Antiguo</t>
  </si>
  <si>
    <t>Universidad de Murcia. Fondo Antiguo</t>
  </si>
  <si>
    <t>Universidad de Sevilla. Fondo antiguo</t>
  </si>
  <si>
    <t>Biblioteca Central de Capuchinos (Pamplona)</t>
  </si>
  <si>
    <t>Biblioteca Pública de Lesaka</t>
  </si>
  <si>
    <t>Biblioteca particular de D. José Mª Azcona</t>
  </si>
  <si>
    <t>Fundación Bancaria Caja Navarra</t>
  </si>
  <si>
    <t>Ayuntamiento de Juneda</t>
  </si>
  <si>
    <t>Diputación Foral d e Vizcaya</t>
  </si>
  <si>
    <t>Diputación Foral de Álava</t>
  </si>
  <si>
    <t>Diputación Foral de Guipúcoa</t>
  </si>
  <si>
    <t>Ayuntamiento de San Sebastián</t>
  </si>
  <si>
    <t>Archivo histórico de Euskadi</t>
  </si>
  <si>
    <t>Ayuntamiento de Vitoria-Gasteiz</t>
  </si>
  <si>
    <t>Universidad del País Vasco (UPV/EHU)</t>
  </si>
  <si>
    <t>Universidad de Mondragón</t>
  </si>
  <si>
    <t>Instituto de Estudios Vascos</t>
  </si>
  <si>
    <t>Universidad Mondragon (Mondragon Unibertsitatea)</t>
  </si>
  <si>
    <t>Fundación Labayru</t>
  </si>
  <si>
    <t>Parlamento vasco</t>
  </si>
  <si>
    <t>Ayuntamiento de Llodio</t>
  </si>
  <si>
    <t>Destilería Manuel Acha</t>
  </si>
  <si>
    <t>Seminario Diocesano de Vitoria</t>
  </si>
  <si>
    <t>Real Sociedad Bascongada de los Amigos del País</t>
  </si>
  <si>
    <t>Archivo Histórico Eclesiástico de Vizcaya</t>
  </si>
  <si>
    <t>Asociación de Txistularis del País Vasco</t>
  </si>
  <si>
    <t>Centro de Documentación de Música Popular de Oiartzun (Soinuenea)</t>
  </si>
  <si>
    <t>Ayuntamiento de Irún</t>
  </si>
  <si>
    <t xml:space="preserve">Archivo Municipal de Azkoitia. Fondo fotográfico Arroitajauregi </t>
  </si>
  <si>
    <t>Bellota Herramientas, S.L.</t>
  </si>
  <si>
    <t>Fundación Museo de la Paz de Gernika</t>
  </si>
  <si>
    <t>Facultad de Teología de Vitoria-Gasteiz. Seminario de Vitoria</t>
  </si>
  <si>
    <t>Argia. Fototeca</t>
  </si>
  <si>
    <t>Compañía de Jesús. Santuario de Loyola</t>
  </si>
  <si>
    <t>Santuario de Arantzazu</t>
  </si>
  <si>
    <t>Real Academia de la Lengua Vasca</t>
  </si>
  <si>
    <t>Universidad de Deusto</t>
  </si>
  <si>
    <t>Biblioteca digital Loyola</t>
  </si>
  <si>
    <t xml:space="preserve">Latín
Español
Francés
</t>
  </si>
  <si>
    <t>Universidad de Las Palmas de Gran Canaria (ULPGC)</t>
  </si>
  <si>
    <t>Universidad de La Laguna (ULL)</t>
  </si>
  <si>
    <t>Archivo Histórico de Teguise</t>
  </si>
  <si>
    <t>Archivo Histórico Municipal de San Bartolomé (AHMSB)</t>
  </si>
  <si>
    <t>Archivo General Insular de Fuerteventura</t>
  </si>
  <si>
    <t>Centro de Cultura Audiovisual de Gran Canaria</t>
  </si>
  <si>
    <t>Ministerio de Defensa</t>
  </si>
  <si>
    <t>Sociedad Democracia</t>
  </si>
  <si>
    <t>Fundación César Manrique</t>
  </si>
  <si>
    <t>Corporación Lanzaroteña de Medios S.L.</t>
  </si>
  <si>
    <t>Archivo Histórico Provincial de Guadalajara</t>
  </si>
  <si>
    <t>Asociación de Historia de Villa de socuéllamos</t>
  </si>
  <si>
    <t>Tribunal Superior de Justicia de Castilla-La Mancha</t>
  </si>
  <si>
    <t>Patrimonio Nacional</t>
  </si>
  <si>
    <t>Real Biblioteca digital</t>
  </si>
  <si>
    <t>Real Biblioteca del Monasterio de San Lorenzo de El Escorial digital (RBME Digital)</t>
  </si>
  <si>
    <t>ABC</t>
  </si>
  <si>
    <t>Archivo ABC</t>
  </si>
  <si>
    <t>La Vanguardia</t>
  </si>
  <si>
    <t>La Vanguardia. Hemeroteca</t>
  </si>
  <si>
    <t>Ministerio de Cultura. Biblioteca Pública del Estado en Huesca</t>
  </si>
  <si>
    <t>Ministerio de Cultura. Biblioteca Pública del Estado en Zaragoza / Gobierno de Aragón. Biblioteca de Aragón</t>
  </si>
  <si>
    <t>Gobierno de Aragón. Biblioteca de Aragón. Instituto Bibliográfico Aragonés</t>
  </si>
  <si>
    <t>Biblioteca Pública del Estado en Gijón "Jovellanos"</t>
  </si>
  <si>
    <t>Principado de Asturias. Biblioteca de Asturias "Ramón Pérez de Ayala"</t>
  </si>
  <si>
    <t>Junta de de Castilla y León. Biblioteca digital de Castilla y León</t>
  </si>
  <si>
    <t>Diputación Provincial de Palencia. Biblioteca "Tello Téllez de Meneses" (Palencia)</t>
  </si>
  <si>
    <t>Diputación Provincial de León. Biblioteca Domínguez Berrueta</t>
  </si>
  <si>
    <t>Biblioteca Pública Municipal de Burgos</t>
  </si>
  <si>
    <t>Biblioteca Pública Municipal de Ledesma</t>
  </si>
  <si>
    <t>Ministerio de Cultura. Biblioteca Pública del Estado en Burgos</t>
  </si>
  <si>
    <t>Ministerio de Cultura. Biblioteca Pública del Estado en León</t>
  </si>
  <si>
    <t>Ministerio de Cultura. Biblioteca Pública del Estado en Palencia</t>
  </si>
  <si>
    <t>Ministerio de Cultura. Biblioteca Pública del Estado en Salamanca</t>
  </si>
  <si>
    <t>Ministerio de Cultura. Biblioteca Pública del Estado en Segovia</t>
  </si>
  <si>
    <t>Ministerio de Cultura. Biblioteca Pública del Estado en Soria</t>
  </si>
  <si>
    <t>Ministerio de Cultura. Biblioteca Pública del Estado en Zamora</t>
  </si>
  <si>
    <t>Ministerio de Cultura. Biblioteca Pública del Estado en Ávila</t>
  </si>
  <si>
    <t>Junta de Castilla y León. Biblioteca de Castilla y León (Valladolid)</t>
  </si>
  <si>
    <t>Ministerio de Cultura. Biblioteca Pública del Estado en Santa Cruz de Tenerife</t>
  </si>
  <si>
    <t>Diputación Provincial de Valladolid. Fundación Joaquín Díaz</t>
  </si>
  <si>
    <t>Diputación Provincial de León. Instituto Leonés de Cultura</t>
  </si>
  <si>
    <t>Ministerio de Cultura. Biblioteca Pública del Estado en Albacete / Biblioteca de Albacete</t>
  </si>
  <si>
    <t>Ministerio de Cultura. Biblioteca Pública del Estado en Ciudad Real / Biblioteca de Ciudad Real</t>
  </si>
  <si>
    <t>Ministerio de Cultura. Biblioteca Pública del Estado en Guadalajara / Biblioteca de Guadalajara</t>
  </si>
  <si>
    <t>Ministerio de Cultura. Biblioteca Pública del Estado en Toledo / Biblioteca de Toledo</t>
  </si>
  <si>
    <t>Ministerio de Cultura. Biblioteca Pública del Estado en Cuenca "Fermín Caballero"</t>
  </si>
  <si>
    <t>Junta de Comunidades de Castilla-La Mancha. Biblioteca de Castilla-La Mancha</t>
  </si>
  <si>
    <t>Biblioteca Pública Municipal de Toledo</t>
  </si>
  <si>
    <t>Ayuntamiento de Manlleu</t>
  </si>
  <si>
    <t>Ayuntamiento de Taradell</t>
  </si>
  <si>
    <t>Archivo Municipal de Granollers</t>
  </si>
  <si>
    <t>Biblioteca Pública Municipal Artur Martorell (Barcelona)</t>
  </si>
  <si>
    <t>Generalitat de Cataluña. Biblioteca del Departamento de Empresa y Conocimiento</t>
  </si>
  <si>
    <t>Biblioteca del Parlamento de Cataluña</t>
  </si>
  <si>
    <t>Museo Víctor Balaguer</t>
  </si>
  <si>
    <t>Centro de Documentación del Orfeón Catalán</t>
  </si>
  <si>
    <t>Centro de Documentación y Estudios del FC Barcelona</t>
  </si>
  <si>
    <t>Centro Excursionista de Cataluña</t>
  </si>
  <si>
    <t>Centro Moral e Instructivo de Gracia (Centre Moral Instructiu de Gràcia)</t>
  </si>
  <si>
    <t xml:space="preserve">Generalitat de Cataluña. Consejo Catalán del Deporte. </t>
  </si>
  <si>
    <t>Coordinadora de Centros de Estudios del Habla Catalana</t>
  </si>
  <si>
    <t>Generalitat de Cataluña. Departamento de Cultura</t>
  </si>
  <si>
    <t>Biblioteca Pública Municipal Casa José Zorrilla (Valladolid)</t>
  </si>
  <si>
    <t>Generalitat de Cataluña. Dirección General de Cultura Popular y Tradicional</t>
  </si>
  <si>
    <t>Generalitat de Cataluña. Filmoteca de Cataluña</t>
  </si>
  <si>
    <t>Fundación Artur Martorell</t>
  </si>
  <si>
    <t>Fundación Privada de Entidades Culturales de Badia del Vallés</t>
  </si>
  <si>
    <t>Ilustre Colegio de Abogados de Barcelona</t>
  </si>
  <si>
    <t>Instituto de Estudios lerdences</t>
  </si>
  <si>
    <t>Museo Marítimo de Barcelona</t>
  </si>
  <si>
    <t>Generalitat de Cataluña. Instituto de Seguridad Pública de Cataluña</t>
  </si>
  <si>
    <t>Generalitat de Cataluña. Servicio Meteorológico de Cataluña</t>
  </si>
  <si>
    <t>Sociedad Coral Erato</t>
  </si>
  <si>
    <t>Universidad de Girona</t>
  </si>
  <si>
    <t>Universidad Rovira i Virgili</t>
  </si>
  <si>
    <t>Centro de Documentación del Museo de las Culturas del Vi (VINSEUM)</t>
  </si>
  <si>
    <t>Enciclopedia Catalana </t>
  </si>
  <si>
    <t>Ayuntamiento de Barcelona. Servicio de Documentación y Acceso al Conocimiento (SEDAC)</t>
  </si>
  <si>
    <t>Archivo Histórico de Sabadell</t>
  </si>
  <si>
    <t>Archivo Histórico de la Ciudad de Barcelona </t>
  </si>
  <si>
    <t>Archivo Provincial de la Escuela Pia de Cataluña</t>
  </si>
  <si>
    <t>Asociación Emporion </t>
  </si>
  <si>
    <t>Ateneo Barcelonés </t>
  </si>
  <si>
    <t>Aula Marius Torres</t>
  </si>
  <si>
    <t>Generalitat de Cataluña. Biblioteca del Deporte</t>
  </si>
  <si>
    <t>Real Academia de Ciencies y Artes de Barcelona</t>
  </si>
  <si>
    <t>Generalitat de Cataluña. Observatorio del Ebro</t>
  </si>
  <si>
    <t>Biblioteca Pública Municipal Tierra Baja del Vendrell</t>
  </si>
  <si>
    <t>Biblioteca Pública Municipal Marcel·lí Domingo (Tortosa)</t>
  </si>
  <si>
    <t>Universidad Ramón Llul. Facultad de Comunicación y Relaciones Internacionales Blanquerna</t>
  </si>
  <si>
    <t>Colegio de Arquitectos de Cataluña</t>
  </si>
  <si>
    <t>Diputación de Barcelona. Red de Bibliotecas Municipales</t>
  </si>
  <si>
    <t>Departamento/entidad estatal</t>
  </si>
  <si>
    <t>Departamento/entidad de CCAA</t>
  </si>
  <si>
    <t>Fundación Folch i Torres</t>
  </si>
  <si>
    <t>Fundación Josep Irla</t>
  </si>
  <si>
    <t>Fundación Junta Constructora del Templo Expiatorio de la Sagrada Família</t>
  </si>
  <si>
    <t>Fundación-Museo de Historia de la Medicina de Cataluña</t>
  </si>
  <si>
    <t>Fundación Nous Horitzons</t>
  </si>
  <si>
    <t>Fundación Roca Galés</t>
  </si>
  <si>
    <t>Instituto Catalán Internacional por la paz</t>
  </si>
  <si>
    <t>Mediateca de Perpignan. Departamento de catalán</t>
  </si>
  <si>
    <t>Museo Marítimo de Barcelona </t>
  </si>
  <si>
    <t>Parlamento de Cataluña. Área de Búsqueda, Producción Documental y Biblioteca</t>
  </si>
  <si>
    <t>Universidad de Barcelona. Centro de Recursos pera el Aprendizaje y la Investigación</t>
  </si>
  <si>
    <t>Universidad de Vic</t>
  </si>
  <si>
    <t>Gobierno de Canarias. Academia canaria de Ciencias</t>
  </si>
  <si>
    <t>Departamento/entidad de entidad local</t>
  </si>
  <si>
    <t>Departamento/entidad de Dip. provincial</t>
  </si>
  <si>
    <t>Facultad de Teología de Granada. Biblioteca</t>
  </si>
  <si>
    <t>Diputación Provincial de Granada. Biblioteca</t>
  </si>
  <si>
    <t>Junta de Andalucía. Biblioteca de la Alhambra (Granada)</t>
  </si>
  <si>
    <t>Archivo General de Andalucía (AGA). Biblioteca</t>
  </si>
  <si>
    <t>Hospital Real de la Universidad de Granada. Biblioteca</t>
  </si>
  <si>
    <t>Museo Naval (Madrid). Biblioteca</t>
  </si>
  <si>
    <t>Ayuntamiento de Madrid. Biblioteca Histórica</t>
  </si>
  <si>
    <t>Biblioteca Pública Municipal de Arroyo de la Miel (Benalmádena)</t>
  </si>
  <si>
    <t>Junta de Andalucía. Centro de Documentación de las Artes Escénicas de Andalucía</t>
  </si>
  <si>
    <t xml:space="preserve">Junta de Andalucía. Centro de Documentación Musical de Andalucía (Granada) </t>
  </si>
  <si>
    <t>Diputación Provincial de La Coruña. Biblioteca</t>
  </si>
  <si>
    <t>Diputación Provincial de Orense. Biblioteca</t>
  </si>
  <si>
    <t>Biblioteca Casa Consultado (La Coruña)</t>
  </si>
  <si>
    <t>Escuela Municipal de Artes y Oficios (Vigo).Biblioteca</t>
  </si>
  <si>
    <t>Fundación lsla Couto. Biblioteca</t>
  </si>
  <si>
    <t>Convento de San Francisco de Santiago. Biblioteca</t>
  </si>
  <si>
    <t>Biblioteca Pública Municipal de Mosteiro de Oseira</t>
  </si>
  <si>
    <t>Biblioteca Pública Municipal de Mosteiro de Poio</t>
  </si>
  <si>
    <t>Museo de Pontevedra. Biblioteca</t>
  </si>
  <si>
    <t>Parlamento de Galicia. Biblioteca</t>
  </si>
  <si>
    <t>Seminario de la Diócesis de Lugo. Biblioteca</t>
  </si>
  <si>
    <t>Tipo de institución</t>
  </si>
  <si>
    <t>Biblioteca Pública Municipal de Vigo "Juan Compañel"</t>
  </si>
  <si>
    <t>Seminario Mayor Divino Maestro - Diócesis de Orense. Biblioteca</t>
  </si>
  <si>
    <t>Seminario Mayor San José - Diócesis de Vigo-Tuy. Biblioteca</t>
  </si>
  <si>
    <t>Seminario Menor de San Pablo - Diócesis de Vigo-Tuy. Biblioteca</t>
  </si>
  <si>
    <t>Seminario Santa Catalina - Diócesis de Mondoñedo-Ferrol. Biblioteca</t>
  </si>
  <si>
    <t>Museo de Ponteareas. Biblioteca</t>
  </si>
  <si>
    <t>Xunta de Galicia. Instituto de Educación Secundaria Lucus Auqusti</t>
  </si>
  <si>
    <t>Xunta de Galicia. Instituto de Educación Secundaria Ramón Oteio Pedrayt</t>
  </si>
  <si>
    <t>Xunta de Galicia. Instituto de Bachillerato Diego Xelmírez</t>
  </si>
  <si>
    <t>Xunta de Galicia. Instituto de Educación Secundaria Lugus Augusti</t>
  </si>
  <si>
    <t>Xunta de Galicia. Instituto de Educación Secundaria Ramón Otero Pedrallo</t>
  </si>
  <si>
    <t>Xunta de Galicia / CSIC. Instituto de Estudios Gallegos Padre Sarmiento</t>
  </si>
  <si>
    <t>Biblioteca Pública Municipal de Pontearea</t>
  </si>
  <si>
    <t>Diputación Provincial de Orense</t>
  </si>
  <si>
    <t>Ayuntamieno de Valencia</t>
  </si>
  <si>
    <t>Caja de Ahorros del Mediterráneo</t>
  </si>
  <si>
    <t>Instituto Botánico de Barcelona</t>
  </si>
  <si>
    <t>Instituto Práxedes Mateo Sagasta. Biblioteca</t>
  </si>
  <si>
    <t>Instituto de Estudios Riojanos. Biblioteca</t>
  </si>
  <si>
    <t>Monasterio de San Millán de la Cogolla de Yuso. Biblioteca</t>
  </si>
  <si>
    <t>Junta de Comunidades de Castilla-La Mancha. Archivo de la Palabra de Castilla-La Mancha</t>
  </si>
  <si>
    <t>Ayuntamiento de Toledo. Biblioteca</t>
  </si>
  <si>
    <t>Provincia Franciscana de Cartagena. Biblioteca</t>
  </si>
  <si>
    <t>Provincia Franciscana de Cartagena (Murcia). Archivo</t>
  </si>
  <si>
    <t>Catedral de Pamplona. Biblioteca</t>
  </si>
  <si>
    <t>Colegiata de Roncesvalles. Biblioteca</t>
  </si>
  <si>
    <t>Biblioteca Decanal-diocesana de Tudela</t>
  </si>
  <si>
    <t>Seminario Conciliar San miguel Arcángel. Biblioteca</t>
  </si>
  <si>
    <t>Museo Naval de Madrid. Biblioteca</t>
  </si>
  <si>
    <t>Ministerio de Cultura. Biblioteca Pública del Estado en Albacete</t>
  </si>
  <si>
    <t>Ministerio de Cultura. Biblioteca Pública del Estado en Badajoz</t>
  </si>
  <si>
    <t>Ministerio de Cultura. Biblioteca Pública del Estado en Ciudad Real</t>
  </si>
  <si>
    <t>Ministerio de Cultura. Biblioteca Pública del Estado en Cuenca</t>
  </si>
  <si>
    <t>Ministerio de Cultura. Biblioteca Pública del Estado en Cáceres</t>
  </si>
  <si>
    <t>Ministerio de Cultura. Biblioteca Pública del Estado en Córdoba</t>
  </si>
  <si>
    <t>Ministerio de Cultura. Biblioteca Pública del Estado en Gijón</t>
  </si>
  <si>
    <t>Ministerio de Cultura. Biblioteca Pública del Estado en Girona</t>
  </si>
  <si>
    <t>Ministerio de Cultura. Biblioteca Pública del Estado en Guadalajara</t>
  </si>
  <si>
    <t>Ministerio de Cultura. Biblioteca Pública del Estado  en Huesca</t>
  </si>
  <si>
    <t>Ministerio de Cultura. Biblioteca Pública del Estado en Mahón</t>
  </si>
  <si>
    <t>Ministerio de Cultura. Biblioteca Pública del Estado en Orihuela</t>
  </si>
  <si>
    <t>Ministerio de Cultura. Biblioteca Pública del Estado en Palma de Mallorca</t>
  </si>
  <si>
    <t>Ministerio de Cultura. Biblioteca Pública del Estado en Pontevedra</t>
  </si>
  <si>
    <t>Ministerio de Cultura. Biblioteca Pública del Estado en Teruel</t>
  </si>
  <si>
    <t>Ministerio de Cultura. Biblioteca Pública del Estado en Valladolid</t>
  </si>
  <si>
    <t>Ministerio de Cultura. Biblioteca Pública del Estado  en Zaragoza</t>
  </si>
  <si>
    <t>Ministerio de Cultura. Biblioteca Pública del Estado en Cáceres "A. Rodríguez-Moñino/M. Brey"</t>
  </si>
  <si>
    <t>Ministerio de Cultura. Biblioteca Pública del Estado en Toledo</t>
  </si>
  <si>
    <t>Ministerio de Cultura. Biblioteca Pública del Estado en Lugo</t>
  </si>
  <si>
    <t>Ministerio de Cultura. Biblioteca Pública del Estado en Orense</t>
  </si>
  <si>
    <t>Ministerio de Cultura. Biblioteca Pública del Estado en Pontevedra "Antonio Odriozola"</t>
  </si>
  <si>
    <t>Ministerio de Cultura. Biblioteca Pública del Estado en Almeria</t>
  </si>
  <si>
    <t>Ministerio de Cultura. Biblioteca Pública del Estado en Granada</t>
  </si>
  <si>
    <t>Ministerio de Cultura. Biblioteca Pública del Estado en Huelva</t>
  </si>
  <si>
    <t>Ministerio de Cultura. Biblioteca Pública del Estado en Jaen</t>
  </si>
  <si>
    <t>Ministerio de Cultura. Biblioteca Pública del Estado en Málaga</t>
  </si>
  <si>
    <t>Gobierno de Aragón. Centro de Investigación y Tecnología Agroalimentaria de Aragón</t>
  </si>
  <si>
    <t>Gobierno de la Rioja. Instituto de Estudios Riojanos</t>
  </si>
  <si>
    <t>Principado de Asturias. Real Instituto de Estudios Asturianos (RIDEA)</t>
  </si>
  <si>
    <t xml:space="preserve"> Observatorio de la Armada (San Fernando)</t>
  </si>
  <si>
    <t>Minsterio de Defensa. Real Instituto y Observatorio de la Armada</t>
  </si>
  <si>
    <t>Biblioteca Pública Municipal San Zoilo de Antequera</t>
  </si>
  <si>
    <t>Ministerio de Cultura. Biblioteca Pública del Estado en Alicante</t>
  </si>
  <si>
    <t>Ministerio de Cultura. Biblioteca Pública del Estado en Almería</t>
  </si>
  <si>
    <t>Ministerio de Cultura. Biblioteca Pública del Estado en  Castellón</t>
  </si>
  <si>
    <t>Ministerio de Cultura. Biblioteca Pública del Estado en  Ciudad Real</t>
  </si>
  <si>
    <t>Ministerio de Cultura. Biblioteca Pública del Estado en  Cáceres</t>
  </si>
  <si>
    <t>Ministerio de Cultura. Biblioteca Pública del Estado en  Logroño</t>
  </si>
  <si>
    <t>Ministerio de Cultura. Biblioteca Pública del Estado en  Lugo</t>
  </si>
  <si>
    <t>Ministerio de Cultura. Biblioteca Pública del Estado en Melilla</t>
  </si>
  <si>
    <t>Ministerio de Cultura. Biblioteca Pública del Estado en Murcia</t>
  </si>
  <si>
    <t>Ministerio de Cultura. Biblioteca Pública del Estado en Ourense</t>
  </si>
  <si>
    <t>Ministerio de Cultura. Biblioteca Pública del Estado en  Palencia</t>
  </si>
  <si>
    <t>Ministerio de Cultura. Biblioteca Pública del Estado en  Palma de Mallorca</t>
  </si>
  <si>
    <t>Ministerio de Cultura. Biblioteca Pública del Estado en  Tarragona</t>
  </si>
  <si>
    <t>Ministerio de Cultura. Biblioteca Pública del Estado en Vitoria</t>
  </si>
  <si>
    <t>Ministerio de Cultura. Biblioteca Pública del Estado en Zaragoza</t>
  </si>
  <si>
    <t>Biblioteca Pública Municipal de Córdoba</t>
  </si>
  <si>
    <t>Biblioteca Pública Municipal de Santander</t>
  </si>
  <si>
    <t>Biblioteca Pública Municipal Arús (Barcelona)</t>
  </si>
  <si>
    <t>Gobiereno de Cantabria. Imprenta Regional de Cantabria</t>
  </si>
  <si>
    <t>Centro Internacional de Estudios sobre romanticismo hispánico</t>
  </si>
  <si>
    <t>Abadia de Montserrat. Biblioteca</t>
  </si>
  <si>
    <t>Generalitat Valenciana. Academia Valenciana de la Lengua (AVL)</t>
  </si>
  <si>
    <t>Biblioteca Publica Municipal de Menéndez Pelayo. Fondo de teatro antiguo español</t>
  </si>
  <si>
    <t>Diputación Provincial de Badajoz</t>
  </si>
  <si>
    <t>Universidad de Alicante. Biblioteca</t>
  </si>
  <si>
    <t>Universidad de Salamanca. Biblioteca</t>
  </si>
  <si>
    <t>Universidad de Valladolid. Biblioteca</t>
  </si>
  <si>
    <t>Universidad de Valladolid. Cátedra Simón Ruiz de Historia del Comercio</t>
  </si>
  <si>
    <t>Universidad de Santiago de Compostela. Cátedra Valle-Inclán</t>
  </si>
  <si>
    <t>Universidad de Castilla-La Mancha. Centro de Estudios de Promoción de la Lectura y Literatura Infantil (CEPLI)</t>
  </si>
  <si>
    <t>Instituto del Teatro</t>
  </si>
  <si>
    <t>Consejo Superior de Investigaciones Científicas (CSIC). Centro de Ciencias Humanas y Sociales (CCHS). Editores y editoriales iberoamericanos (siglos XIX-XXI) - EDI-RED</t>
  </si>
  <si>
    <t>Universidad de Navarra. Grupo de Investigación del Siglo de Oro (GRISO)</t>
  </si>
  <si>
    <t>Instituto Alicantino de Cultura (IAC) Juan Gil-Albert</t>
  </si>
  <si>
    <t>Fundación Albéniz</t>
  </si>
  <si>
    <t>Fundación Banco Santander</t>
  </si>
  <si>
    <t>Universidad de Castilla-La Mancha. Fondo colección Joaquín de Entrambasaguas</t>
  </si>
  <si>
    <t>Universidad de Barcelona. CRAI Biblioteca de Fons Antic</t>
  </si>
  <si>
    <t>Universidad de Valencia. Fondo Antiguo y Colecciones Singulares</t>
  </si>
  <si>
    <t>Colegiata de Roncesvalles.Biblioteca</t>
  </si>
  <si>
    <t>Archivo Real y General de Navarra. Biblioteca</t>
  </si>
  <si>
    <t>Abadía de San Salvador de Leyre. Biblioteca</t>
  </si>
  <si>
    <t>Generalitat de Cataluña. Instituto de Estudios Catalanes</t>
  </si>
  <si>
    <t>Archivo Comarcal del Pla de l'Estany</t>
  </si>
  <si>
    <t>Archivo Nacional de Cataluña</t>
  </si>
  <si>
    <t>Archivo Municipal de Tudela. Biblioteca Marquesado San Adrián (Tudela)</t>
  </si>
  <si>
    <t>Sociedad de Estudios Vascos (Eusko Ikaskuntza)</t>
  </si>
  <si>
    <t>Biblioteca Pública Municipal de Tudela</t>
  </si>
  <si>
    <t>Ministerio de Cultura. Biblioteca Pública del Estado en Girona "Carles Rahola"</t>
  </si>
  <si>
    <t>Ministerio de Cultura. Biblioteca Pública del Estado en Lleida</t>
  </si>
  <si>
    <t>Biblioteca Pública Municipal de Muskiz</t>
  </si>
  <si>
    <t>Biblioteca Pública Municpal de Ermua</t>
  </si>
  <si>
    <t>Ayuntamienot de Getxo. Bibliotecas municipales</t>
  </si>
  <si>
    <t>Bilbioteca Pública Municipal de Oiartzun "Manuel Lekuona"</t>
  </si>
  <si>
    <t>Biblioteca Pública Municipal de Eibar "Juan San Martín de Eibar"</t>
  </si>
  <si>
    <t>Ministerio de Cultura. Biblioteca Pública del Estado en Vitoria. Casa de Cultura Igancio Aldecoa</t>
  </si>
  <si>
    <t>Gobierno de Canarias. Filmoteca Canaria</t>
  </si>
  <si>
    <t>Biblioteca Pública del Estado</t>
  </si>
  <si>
    <t>Biblioteca pública municipal</t>
  </si>
  <si>
    <t>Biblioteca especializada AGE/CCAA</t>
  </si>
  <si>
    <t>Biblioteca especializada CSIC</t>
  </si>
  <si>
    <t>Biblioteca especializada de diputación provincial</t>
  </si>
  <si>
    <t>Biblioteca especializada privada</t>
  </si>
  <si>
    <t>Biblioteca especializada municipal</t>
  </si>
  <si>
    <t>Biblioteca estatal digital</t>
  </si>
  <si>
    <t>Biblioteca digital</t>
  </si>
  <si>
    <t>Biblioteca Pública municipal</t>
  </si>
  <si>
    <t>Biblioteca Nacional/Regional</t>
  </si>
  <si>
    <t>Biblioteca Nacional/Regional Biblioteca digital</t>
  </si>
  <si>
    <t>Tahíche</t>
  </si>
  <si>
    <t>Arrecife</t>
  </si>
  <si>
    <t>Teguise</t>
  </si>
  <si>
    <t>Vitoria-Gasteiz</t>
  </si>
  <si>
    <t>Arrasate/Mondragón</t>
  </si>
  <si>
    <t>Juneda</t>
  </si>
  <si>
    <t>Cartagena</t>
  </si>
  <si>
    <t>Urueña</t>
  </si>
  <si>
    <t>Priego de Córdoba</t>
  </si>
  <si>
    <t>A Coruña</t>
  </si>
  <si>
    <t>Puerto Real</t>
  </si>
  <si>
    <t>Alcalá de Henares</t>
  </si>
  <si>
    <t>Vilanova i la Geltrú</t>
  </si>
  <si>
    <t>San Fernando</t>
  </si>
  <si>
    <t>Hervás</t>
  </si>
  <si>
    <t>Bueu</t>
  </si>
  <si>
    <t>Ribadeo</t>
  </si>
  <si>
    <t>Arzúa</t>
  </si>
  <si>
    <t>Guadix</t>
  </si>
  <si>
    <t>Macael</t>
  </si>
  <si>
    <t>Vic</t>
  </si>
  <si>
    <t>Monistrol de Montserrat</t>
  </si>
  <si>
    <t>Taradell</t>
  </si>
  <si>
    <t>Manlleu</t>
  </si>
  <si>
    <t>Aguilar de Campoo</t>
  </si>
  <si>
    <t>Zuera</t>
  </si>
  <si>
    <t>Briviesca</t>
  </si>
  <si>
    <t>Ledesma</t>
  </si>
  <si>
    <t>Socuéllamos</t>
  </si>
  <si>
    <t>Granollers</t>
  </si>
  <si>
    <t>Terrassa</t>
  </si>
  <si>
    <t>Badia del Vallès</t>
  </si>
  <si>
    <t>Mollet del Vallès</t>
  </si>
  <si>
    <t>Vilafranca del Penedès</t>
  </si>
  <si>
    <t>Sabadell</t>
  </si>
  <si>
    <t>Torroella de Montgrí</t>
  </si>
  <si>
    <t>Roquetes</t>
  </si>
  <si>
    <t>Tortosa</t>
  </si>
  <si>
    <t>El Vendrell</t>
  </si>
  <si>
    <t>Occitania (Francia)</t>
  </si>
  <si>
    <t>Pirineos Orientales</t>
  </si>
  <si>
    <t>Perpiñán</t>
  </si>
  <si>
    <t>Arucas</t>
  </si>
  <si>
    <t>Guadalix de la Sierra</t>
  </si>
  <si>
    <t>Benalmádena</t>
  </si>
  <si>
    <t>Linares</t>
  </si>
  <si>
    <t>Constantina</t>
  </si>
  <si>
    <t>Pozoblanco</t>
  </si>
  <si>
    <t>Palma del Río</t>
  </si>
  <si>
    <t>Antequera</t>
  </si>
  <si>
    <t>Montilla</t>
  </si>
  <si>
    <t>Betanzos</t>
  </si>
  <si>
    <t>Poio</t>
  </si>
  <si>
    <t>Ortigueira</t>
  </si>
  <si>
    <t>Caldas de Reis</t>
  </si>
  <si>
    <t>Ponteareas</t>
  </si>
  <si>
    <t>Xinzo de Limia</t>
  </si>
  <si>
    <t>Padrón</t>
  </si>
  <si>
    <t>Ribadavia</t>
  </si>
  <si>
    <t>Elda</t>
  </si>
  <si>
    <t>San Millán de la Cogolla</t>
  </si>
  <si>
    <t>La Unión</t>
  </si>
  <si>
    <t>Roncesvalles</t>
  </si>
  <si>
    <t>Tudela</t>
  </si>
  <si>
    <t>Mérida</t>
  </si>
  <si>
    <t>Almagro</t>
  </si>
  <si>
    <t>Mallorca</t>
  </si>
  <si>
    <t>Palma</t>
  </si>
  <si>
    <t>Toro</t>
  </si>
  <si>
    <t>Mataró</t>
  </si>
  <si>
    <t>Getafe</t>
  </si>
  <si>
    <t>Gandía</t>
  </si>
  <si>
    <t>Trujillo</t>
  </si>
  <si>
    <t>Tarrasa</t>
  </si>
  <si>
    <t>Montserrat</t>
  </si>
  <si>
    <t>Lesaka</t>
  </si>
  <si>
    <t>Banyoles</t>
  </si>
  <si>
    <t>Muskiz</t>
  </si>
  <si>
    <t>Ermua</t>
  </si>
  <si>
    <t>Irún</t>
  </si>
  <si>
    <t>Getxo</t>
  </si>
  <si>
    <t>Azkoitia</t>
  </si>
  <si>
    <t>Eibar</t>
  </si>
  <si>
    <t>Gernika</t>
  </si>
  <si>
    <t>Azpeitia</t>
  </si>
  <si>
    <t>San Bartolomé</t>
  </si>
  <si>
    <t>Bellaterra</t>
  </si>
  <si>
    <t>Bellaterna</t>
  </si>
  <si>
    <t>Oseira</t>
  </si>
  <si>
    <t>Paterna</t>
  </si>
  <si>
    <t>Salcedo</t>
  </si>
  <si>
    <t>Vinaroz</t>
  </si>
  <si>
    <t xml:space="preserve"> Toro</t>
  </si>
  <si>
    <t>Barcenillas</t>
  </si>
  <si>
    <t>San Salvador de Leyre</t>
  </si>
  <si>
    <t>Llodio</t>
  </si>
  <si>
    <t>Amurrio</t>
  </si>
  <si>
    <t>Derio</t>
  </si>
  <si>
    <t>Errentería</t>
  </si>
  <si>
    <t>Rentería</t>
  </si>
  <si>
    <t>Legazpi</t>
  </si>
  <si>
    <t>Lasarte-Oria</t>
  </si>
  <si>
    <t>Arantzazu</t>
  </si>
  <si>
    <t>Centro Meteorológico Territorial de Canarias Oriental (CMTCO)</t>
  </si>
  <si>
    <t>Museo de Bellas Artes de Badajoz</t>
  </si>
  <si>
    <t>100 obras de la colección del Museo de Bellas Artes de Badajoz (MUBA)</t>
  </si>
  <si>
    <t>DSpace</t>
  </si>
  <si>
    <t>Universidad del País Vasco</t>
  </si>
  <si>
    <t>ADDI</t>
  </si>
  <si>
    <t>Leoia</t>
  </si>
  <si>
    <t>Diputación Provincial de Almería</t>
  </si>
  <si>
    <t>Archivo Biblioteca Diputación de Almería</t>
  </si>
  <si>
    <t>Ayuntamiento de Arganda del Rey</t>
  </si>
  <si>
    <t>Archivo de la Ciudad de Arganda del Rey</t>
  </si>
  <si>
    <t>Arganda del Rey</t>
  </si>
  <si>
    <t>Archivo de la Diputación Provincial de Badajoz</t>
  </si>
  <si>
    <t>Archivo de la Diputación provincial de Cáceres</t>
  </si>
  <si>
    <t>Diputación Provincial de Sevilla</t>
  </si>
  <si>
    <t>Archivo de la Diputación Provincial de Sevilla</t>
  </si>
  <si>
    <t>AtoM</t>
  </si>
  <si>
    <t>Archivo de la palabra de Castilla- La Mancha</t>
  </si>
  <si>
    <t>Ayuntamiento de Calatayud. Archivo</t>
  </si>
  <si>
    <t>Archivo Digital del Ayuntamiento de Calatayud </t>
  </si>
  <si>
    <t>Calatayud</t>
  </si>
  <si>
    <t>Universidad Politécnica de Madrid (UPM)</t>
  </si>
  <si>
    <t>Fundación Felipe González</t>
  </si>
  <si>
    <t>Archivo Fundación Felipe González </t>
  </si>
  <si>
    <t>Archivo Guerrero </t>
  </si>
  <si>
    <t>Archicofradía Sacramental del Santísimo Cristo de la Redención y Nuestra Señora de los Dolores.</t>
  </si>
  <si>
    <t>Archivo Histórico de la Archicofradía de los Dolores de San Juan </t>
  </si>
  <si>
    <t>Archivo Histórico Digital de la Biblioteca de la UPM </t>
  </si>
  <si>
    <t>Ayuntamiento de Leganés</t>
  </si>
  <si>
    <t>Archivo Municipal de Leganés </t>
  </si>
  <si>
    <t>Leganés</t>
  </si>
  <si>
    <t>Ayuntamiento de Mazarrón</t>
  </si>
  <si>
    <t>Archivo Municipal de Mazarrón </t>
  </si>
  <si>
    <t>Ayuntamiento de Plasencia</t>
  </si>
  <si>
    <t>Archivo Municipal de Plasencia </t>
  </si>
  <si>
    <t>Plasencia</t>
  </si>
  <si>
    <t>Ayuntamiento de Tinajo</t>
  </si>
  <si>
    <t>Archivo Municipal de Tinajo </t>
  </si>
  <si>
    <t>Tinajo</t>
  </si>
  <si>
    <t>ARCIMIS. Archivo climatológico y meteorológico institucional </t>
  </si>
  <si>
    <t>Museo Guggenheim Bilbao</t>
  </si>
  <si>
    <t>ARTITZ </t>
  </si>
  <si>
    <t>Centre de Recherche sur la Langue et les Textes basques IKER</t>
  </si>
  <si>
    <t>ArtXiker</t>
  </si>
  <si>
    <t>Bayonne</t>
  </si>
  <si>
    <t>BCNROC. Repositori Obert de Coneixement de l'Ajuntament de Barcelona </t>
  </si>
  <si>
    <t>Agencia Española de Cooperación Internacional para el Desarrollo</t>
  </si>
  <si>
    <t>Biblioteca Digital AECID </t>
  </si>
  <si>
    <t>Biblioteca Digital Archivo Municipal de Huelva </t>
  </si>
  <si>
    <t>Instituto</t>
  </si>
  <si>
    <t>Biblioteca Digital de la Ciudad de Murcia </t>
  </si>
  <si>
    <t>Instituto Geográfico Nacional. Ministerio de Transportes, Movilidad y Agenda Urbana</t>
  </si>
  <si>
    <t>Biblioteca digital del IGN </t>
  </si>
  <si>
    <t>Biblioteca Saavedra Fajardo de Pensamiento Político Hispánico </t>
  </si>
  <si>
    <t>Pozuelo de Alarcón</t>
  </si>
  <si>
    <t>Biblioteca Virtual de Derecho Aragonés: BIVIDA </t>
  </si>
  <si>
    <t>Biblioteca Virtual de la Diputación de Zaragoza </t>
  </si>
  <si>
    <t>Diputación de Málaga</t>
  </si>
  <si>
    <t>Real academia</t>
  </si>
  <si>
    <t>Biblioteca Virtual de La Rioja </t>
  </si>
  <si>
    <t>Biblioteca Virtual de Obras Públicas de Andalucía: BviaL </t>
  </si>
  <si>
    <t>OCLC's OAICat Repository Framework</t>
  </si>
  <si>
    <t>Universidad Autónoma de Madrid</t>
  </si>
  <si>
    <t>Biblos-e Archivo</t>
  </si>
  <si>
    <t>BiPaDi (Biblioteca Patrimonial Digital) </t>
  </si>
  <si>
    <t>Universidad de León</t>
  </si>
  <si>
    <t>BULERÍA </t>
  </si>
  <si>
    <t>Universidad Rey Juan Carlos</t>
  </si>
  <si>
    <t>BURJC-Digital: Repositorio Institucional de la Universidad Rey Juan Carlos </t>
  </si>
  <si>
    <t>Móstoles</t>
  </si>
  <si>
    <t>Calderón: repositorio institucional del CUD, ENM </t>
  </si>
  <si>
    <t>Marín</t>
  </si>
  <si>
    <t>Catálogo Colectivo de la Red de Bibliotecas de los Archivos Estatales y del CIDA </t>
  </si>
  <si>
    <t>Ayuntamiento de Viana</t>
  </si>
  <si>
    <t>Centro de Documentación César Borgia </t>
  </si>
  <si>
    <t>Viana</t>
  </si>
  <si>
    <t>OAI2DP Perl Data Provider</t>
  </si>
  <si>
    <t>Colección Digital Politécnica </t>
  </si>
  <si>
    <t>Alma</t>
  </si>
  <si>
    <t>Instituto Cervantes</t>
  </si>
  <si>
    <t>Colecciones digitales del Instituto Cervantes</t>
  </si>
  <si>
    <t>Casa Generelizia dell Ordine dei Carmelitani Scalzi</t>
  </si>
  <si>
    <t>Digicarmel</t>
  </si>
  <si>
    <t>Digital CSIC: Repositorio Institucional del Consejo Superior de Investigaciones Científicas </t>
  </si>
  <si>
    <t>Instituto Nacional de Técnica Aeroespacial (INTA)</t>
  </si>
  <si>
    <t>Digital.Inta</t>
  </si>
  <si>
    <t>Torrejón de Ardoz</t>
  </si>
  <si>
    <t>Digitalización y difusión del patrimonio bibliográfico y hemerográfico de la provincia de Girona</t>
  </si>
  <si>
    <t>EPrints</t>
  </si>
  <si>
    <t>Docusalut. Repositoiro</t>
  </si>
  <si>
    <t>DokuMETA : Repositorio digital de la Diputación Foral de Gipuzkoa </t>
  </si>
  <si>
    <t>DonostiaTEKA: biblioteca digital </t>
  </si>
  <si>
    <t>DUGiDocs</t>
  </si>
  <si>
    <t>e_Buah</t>
  </si>
  <si>
    <t>Junta de Andalucía. Consejería de Cultura y Patrimonio Histórico</t>
  </si>
  <si>
    <t>Fundación para el Conocimiento madri+d</t>
  </si>
  <si>
    <t>emi+d archivo </t>
  </si>
  <si>
    <t>Fundación IMDEA Agua</t>
  </si>
  <si>
    <t>Fondos Bibliográficos de la Real Academia de Ciencias Exactas, Físicas y Naturales </t>
  </si>
  <si>
    <t>Fondos documentales del Archivo Municipal de Cartagena </t>
  </si>
  <si>
    <t>Instituto del Patrimonio Cultural de España</t>
  </si>
  <si>
    <t>Fototeca del Instituto del Patrimonio Cultural de España </t>
  </si>
  <si>
    <t>Fuentes de la Autonomía de Andalucía </t>
  </si>
  <si>
    <t>Fundación Juanelo Turriano</t>
  </si>
  <si>
    <t>Fundación Juanelo Turriano </t>
  </si>
  <si>
    <t>Xebook</t>
  </si>
  <si>
    <t>Fundación Juan March</t>
  </si>
  <si>
    <t>Helvia: Repositorio Institucional de la Universidad de Córdoba </t>
  </si>
  <si>
    <t>Hemeroteca Digital de Murcia </t>
  </si>
  <si>
    <t>Historia y Cultura Iberoamericana (HyCIC) </t>
  </si>
  <si>
    <t>Instituto Madrileño de Estudios Avanzados en Nanociencia (IMDEA Nanociencia)</t>
  </si>
  <si>
    <t>IMDEA Nanociencia Institutional Repository / Repositorio Institucional de IMDEA Nanociencia </t>
  </si>
  <si>
    <t>Universidade de Vigo</t>
  </si>
  <si>
    <t>Investigo </t>
  </si>
  <si>
    <t>Lau Haizeetara (Repositorio digital de la Biblioteca Digital de la Biblioteca Foral de Bizkaia) </t>
  </si>
  <si>
    <t>Museo Virtual del Seguro </t>
  </si>
  <si>
    <t>Museo Virtual Félix Cañada </t>
  </si>
  <si>
    <t>Música oral del Sur </t>
  </si>
  <si>
    <t>OPLex: colección de normativa de carreteras y ferrocarriles </t>
  </si>
  <si>
    <t>Portal de Archivos de la Provincia de Albacete </t>
  </si>
  <si>
    <t>Portal de Publicacions (IEC) </t>
  </si>
  <si>
    <t>Fundación Integra</t>
  </si>
  <si>
    <t>Proyecto CARMESÍ (Catálogo de Archivos de la Región de Murcia en la Sociedad de la Información) </t>
  </si>
  <si>
    <t>RACO: Revistes Catalanes amb Accés Obert </t>
  </si>
  <si>
    <t>Patronato de la Alhambra y el Generalife</t>
  </si>
  <si>
    <t>Recursos de Investigación de la Alhambra </t>
  </si>
  <si>
    <t>Red Aracne (Red de Humanidades Digitales y Letras Hispánicas)</t>
  </si>
  <si>
    <t>Red Aracne Nodus (Red de Humanidades Digitales y Letras Hispánicas) </t>
  </si>
  <si>
    <t>Repositori de l´Institut d´Estudis Ilerdencs </t>
  </si>
  <si>
    <t>TecnoCampus</t>
  </si>
  <si>
    <t>Instituto Andaluz de Patrimonio Histórico (IAPH)</t>
  </si>
  <si>
    <t>Repositorio de Activos Digitales (ReA) </t>
  </si>
  <si>
    <t>Fundación de la Danza Alicia Alonso</t>
  </si>
  <si>
    <t>Repositorio de Danza </t>
  </si>
  <si>
    <t>Fuenlabrada</t>
  </si>
  <si>
    <t>Repositorio de Objetos de Docencia e Investigación: RODIN </t>
  </si>
  <si>
    <t>Fundación Francisco Giner de los Ríos</t>
  </si>
  <si>
    <t>Repositorio Digital de la Fundación Francisco Giner de los Ríos </t>
  </si>
  <si>
    <t>Universidad Politécnica de Cartagena</t>
  </si>
  <si>
    <t>Repositorio Digital de la Universidad Politécnica de Cartagena </t>
  </si>
  <si>
    <t>Repositorio Digital del Centro de Estudios Andaluces </t>
  </si>
  <si>
    <t>Red Iberoamericana de Estudios Internacionales</t>
  </si>
  <si>
    <t>Repositorio Digital RIBEI </t>
  </si>
  <si>
    <t>Ministerio de Trabajo y Economía Social</t>
  </si>
  <si>
    <t>Repositorio Documental del Ministerio de Trabajo y Economía Social </t>
  </si>
  <si>
    <t>Fundación Española de Ciencia y Tecnología (FECYT)</t>
  </si>
  <si>
    <t>Repositorio Español de Ciencia y Tecnología: RECYT </t>
  </si>
  <si>
    <t>Alcobendas</t>
  </si>
  <si>
    <t>Real Academia de Ciencias, Bellas Letras y Nobles Artes de Córdoba</t>
  </si>
  <si>
    <t>Repositorio Institucional Arjona y Cubas </t>
  </si>
  <si>
    <t>Repositorio Institucional de Asturias: RIA </t>
  </si>
  <si>
    <t>Universidad de Almería</t>
  </si>
  <si>
    <t>Repositorio Institucional de la Universidad de Almería </t>
  </si>
  <si>
    <t>Universidad de Burgos</t>
  </si>
  <si>
    <t>Repositorio Institucional de la Universidad de Burgos (RIUBU) </t>
  </si>
  <si>
    <t>Universidad de La Rioja</t>
  </si>
  <si>
    <t>Repositorio Institucional de la Universidad de La Rioja (RIUR) </t>
  </si>
  <si>
    <t>Universidad Francisco de Vitoria</t>
  </si>
  <si>
    <t>Repositorio Institucional de la Universidad Francisco de Vitoria </t>
  </si>
  <si>
    <t>Isla de la Cartuja</t>
  </si>
  <si>
    <t>Repositorio Institucional del Banco de España </t>
  </si>
  <si>
    <t>Universidad Miguel Hernández de Elche</t>
  </si>
  <si>
    <t>Repositorio Institucional REDIUMH </t>
  </si>
  <si>
    <t>Universidad Eclesiástica San Dámaso</t>
  </si>
  <si>
    <t>Repositorio Institucional San Dámaso </t>
  </si>
  <si>
    <t>Repositorio Universidad Pontificia Comillas </t>
  </si>
  <si>
    <t xml:space="preserve">Universidad Internacional de La Rioja </t>
  </si>
  <si>
    <t>Re-UNIR: Repositorio Institucional de la Universidad Internacional de La Rioja (UNIR)</t>
  </si>
  <si>
    <t>Revista de Estudios de Lenguas de Signos </t>
  </si>
  <si>
    <t>Asociación Española de Neuropsiquiatría</t>
  </si>
  <si>
    <t>Revista de la Asociación Española de Neuropsiquiatría (AEN) </t>
  </si>
  <si>
    <t>Diffundit Diseño &amp; Comunicación, S. L.</t>
  </si>
  <si>
    <t>Revista de Salud Ambiental </t>
  </si>
  <si>
    <t>CGATE. Consejo General de la Arquitectura Técnica de España</t>
  </si>
  <si>
    <t>RIARTE. Repositorio de Investigación de la Arquitectura Técnica de España </t>
  </si>
  <si>
    <t>Riberdis. Repositorio Iberoamericano sobre Discapacidad </t>
  </si>
  <si>
    <t>RISalud - Andalucía</t>
  </si>
  <si>
    <t>RUA: Repositorio Institucional de la Universidad de Alicante </t>
  </si>
  <si>
    <t>San Vicente del Raspeig</t>
  </si>
  <si>
    <t>RUIdeRA: Repositorio Universitario Institucional de Recursos Abiertos </t>
  </si>
  <si>
    <t>Universidad de Jaén</t>
  </si>
  <si>
    <t>RUJA: Repositorio Institucional de Producción Científica de la Universidad de Jaén </t>
  </si>
  <si>
    <t>RUNA repositorio institucional de la Consellería de Sanidade</t>
  </si>
  <si>
    <t>Ayuntamiento de Lloret de Mar</t>
  </si>
  <si>
    <t>SAMLM</t>
  </si>
  <si>
    <t>Lloret de Mar</t>
  </si>
  <si>
    <t>Instituto de Salud Carlos III</t>
  </si>
  <si>
    <t>Servifapa: Repositorio Institucional del IFAPA </t>
  </si>
  <si>
    <t>Sistema Arxivistic Valencia en Xarxa. AHCV </t>
  </si>
  <si>
    <t>Flora</t>
  </si>
  <si>
    <t>Sistema Arxivistic Valencia en Xarxa. ARV </t>
  </si>
  <si>
    <t>Junta de Andalucía. Agencia de Obra Pública</t>
  </si>
  <si>
    <t>Ayuntamiento de Barcelona</t>
  </si>
  <si>
    <t xml:space="preserve">Catedral de Santiago de Compostela. Archivo-Biblioteca </t>
  </si>
  <si>
    <t>Catedral de Orense. Archivo-Biblioteca</t>
  </si>
  <si>
    <t>Ayuntamiento de Getxo. Bibliotecas municipales</t>
  </si>
  <si>
    <t>Ministerio de Defensa. Biblioteca Central de Marina</t>
  </si>
  <si>
    <t>Ministerio de Defensa. Biblioteca Central del Ejército del Aire</t>
  </si>
  <si>
    <t>Ministerio de Defensa. Biblioteca Central Militar</t>
  </si>
  <si>
    <t>Ministerio de Cultura. Biblioteca de Cultura</t>
  </si>
  <si>
    <t>Junta de Extremadura. Biblioteca de Extremadura</t>
  </si>
  <si>
    <t>Xunta de Galicia. Biblioteca de Galicia</t>
  </si>
  <si>
    <t>Ministerio de Defensa. Biblioteca de la Academia de Artillería</t>
  </si>
  <si>
    <t>Ministerio de Defensa. Biblioteca de la Academia de Infantería</t>
  </si>
  <si>
    <t>Ministerio de Defensa. Biblioteca de la Academia General Militar</t>
  </si>
  <si>
    <t>Ministerio de Defensa. Biblioteca de la Escuela de Guerra del Ejército</t>
  </si>
  <si>
    <t>Ministerio de Defensa. Biblioteca de la Escuela de Guerra Naval</t>
  </si>
  <si>
    <t>Ministerio de Defensa. Archivo Cartográfico de Estudios Geográficos del Centro Geográfico del Ejército</t>
  </si>
  <si>
    <t>Catedral de Huesca. Archivo</t>
  </si>
  <si>
    <t xml:space="preserve">Catedral de León. Archivo </t>
  </si>
  <si>
    <t>Diputación Provincial de Palencia. Archivo</t>
  </si>
  <si>
    <t>Diputación Provincial de Burgos. Archivo</t>
  </si>
  <si>
    <t>Diputación Provincial de Castellón. Archivo</t>
  </si>
  <si>
    <t>Diputación Provincial de Lugo. Archivo</t>
  </si>
  <si>
    <t>Colegio del Arte Mayor de la Seda. Archivo</t>
  </si>
  <si>
    <t>Ilustre Colegio de Abogados de Madrid. Archivo</t>
  </si>
  <si>
    <t>Junta de Andalucía. Archivo General de Andalucía (AGA). Biblioteca</t>
  </si>
  <si>
    <t>Ministerio de Cultura. Archivo General de Indias</t>
  </si>
  <si>
    <t>Comunidad foral de Navarra. Archivo General de Navarra</t>
  </si>
  <si>
    <t>Ministerio de Defensa. Archivo General Histórico de Defensa</t>
  </si>
  <si>
    <t>Gobierno de Canarias. Archivo General Insular de Fuerteventura</t>
  </si>
  <si>
    <t>Ciudad Autónoma de Ceuta. Archivo Central de Ceuta</t>
  </si>
  <si>
    <t>Generalitat de Cataluña. Archivo Comarcal del Pla de l'Estany</t>
  </si>
  <si>
    <t>Junta de Castilla y León. Archivo General de Castilla y León</t>
  </si>
  <si>
    <t>Ministerio de Defensa. Archivo General Militar de Madrid</t>
  </si>
  <si>
    <t>Ministerio de Defensa. Archivo General Militar de Segovia</t>
  </si>
  <si>
    <t>Gobierno vasco. Archivo histórico de Euskadi</t>
  </si>
  <si>
    <t>Generalitat Valenciana. Archivo Histórico de Gandía</t>
  </si>
  <si>
    <t>Ministerio de Defensa. Archivo Histórico de la Armada - J.S. de Elcano</t>
  </si>
  <si>
    <t>Ayuntamiento de Barcelona. Archivo Histórico de la Ciudad de Barcelona </t>
  </si>
  <si>
    <t>Generalitat Valenciana. Archivo Histórico de la Comunidad Valenciana.</t>
  </si>
  <si>
    <t>Ayuntamiento de Sabadell. Archivo Histórico de Sabadell</t>
  </si>
  <si>
    <t>Ministerio de Defensa. Archivo Histórico del Ejército del Aire</t>
  </si>
  <si>
    <t>Cabildo de Fuerteventura. Archivo Histórico Insular de Fuerteventura</t>
  </si>
  <si>
    <t>Ayuntamiento de Antequera. Archivo Histórico Municipal de Antequera</t>
  </si>
  <si>
    <t>Ayuntamiento de Guadalix. Archivo Histórico Municipal de Guadalix</t>
  </si>
  <si>
    <t>Ayuntamiento de San Bartolomé. Archivo Histórico Municipal de San Bartolomé (AHMSB)</t>
  </si>
  <si>
    <t>Ayuntamiento de Granolleres. Archivo Municipal</t>
  </si>
  <si>
    <t>Ayuntamiento de Girona. Archivo Municipal</t>
  </si>
  <si>
    <t>Ayuuntamiento de Gijón. Archivo Municipal</t>
  </si>
  <si>
    <t>Ayuntamiento de Cartagena. Archivo Municipal</t>
  </si>
  <si>
    <t>Ayuntamiento de Burgos. Archivo Municipal</t>
  </si>
  <si>
    <t>Ayuntamiento de Briviesca. Archivo Municipal</t>
  </si>
  <si>
    <t>Ayuntamiento de Betanzos. Archivo Municipal</t>
  </si>
  <si>
    <t xml:space="preserve">Ayuntamiento de Azkoitia. Archivo Municipal. Fondo fotográfico Arroitajauregi </t>
  </si>
  <si>
    <t>Ayuntamiento de Teguise. Archivo histórico y biblioteca de Teguise</t>
  </si>
  <si>
    <t>Ayuntamiento de La Coruña. Archivo Municipal</t>
  </si>
  <si>
    <t>Ayuntamiento de Murcia. Archivo Municipal</t>
  </si>
  <si>
    <t>Ayuntamiento de Toledo. Archivo Municipal</t>
  </si>
  <si>
    <t>Ayuntamiento de Segovia. Archivo Municipal</t>
  </si>
  <si>
    <t>Ayuntamiento de Trujillo. Archivo Municipal</t>
  </si>
  <si>
    <t>Ayuntamiento de Tudela. Archivo Municipal. Biblioteca Marquesado San Adrián (Tudela)</t>
  </si>
  <si>
    <t>Ayuntamiento de Vigo. Archivo Municipal</t>
  </si>
  <si>
    <t>Generalitat de Cataluña. Archivo Nacional de Cataluña</t>
  </si>
  <si>
    <t>Gobierno de Navarra. Archivo Real y General de Navarra. Biblioteca</t>
  </si>
  <si>
    <t>Generalitat Valenciana. Archivo Reino de Valencia</t>
  </si>
  <si>
    <t>Color de celda</t>
  </si>
  <si>
    <t>Tipo de datos</t>
  </si>
  <si>
    <t>Enc bcas. Digitales</t>
  </si>
  <si>
    <t>Proyectos colectivos</t>
  </si>
  <si>
    <t>Hispana</t>
  </si>
  <si>
    <t xml:space="preserve">Enc. Bcas. Físicas </t>
  </si>
  <si>
    <t>Se han añadido algunas entradas a mano</t>
  </si>
  <si>
    <t>Notas</t>
  </si>
  <si>
    <t>Subvenciones</t>
  </si>
  <si>
    <t>MCU2013, etc</t>
  </si>
  <si>
    <t>2013: El Romanticismo literario: los Juegos Florales de Barcelona (1859-1900).</t>
  </si>
  <si>
    <t>Biblioteca Digital de Bilbao / Bilboko Liburutegi Digitala (BLD) </t>
  </si>
  <si>
    <t>Biblioteca Digital Archivo Municipal de Huelva (BDAMH). Fase 3</t>
  </si>
  <si>
    <t>Diputación Provincial de Málaga. Biblioteca Cánovas del Castillo</t>
  </si>
  <si>
    <t>Ayuntamiento de La Coruña. Biblioteca Casa Consultado (La Coruña)</t>
  </si>
  <si>
    <t>Xunta de Galicia. Biblioteca das Letras Galegas</t>
  </si>
  <si>
    <t>Gobierno de Aragón. Biblioteca de Aragón</t>
  </si>
  <si>
    <t>Caja España de Zamora. Biblioteca</t>
  </si>
  <si>
    <t>Generalitat de Cataluña. Biblioteca de Cataluña</t>
  </si>
  <si>
    <t>Comunidad foral de Navarra. Biblioteca de Navarra</t>
  </si>
  <si>
    <t>Parlamento de Cataluña. Biblioteca</t>
  </si>
  <si>
    <t>Región de Murcia. Biblioteca Digital de la Región de Murcia</t>
  </si>
  <si>
    <t>CSIC. Biblioteca Digital del Instituto de Historia del CSIC</t>
  </si>
  <si>
    <t>Fundación Barcenillas. Biblioteca. Legado Francisco Pérez González</t>
  </si>
  <si>
    <t>Universidad de Valladolid. Biblioteca General "Reina Sofía"</t>
  </si>
  <si>
    <t>Ministerio de Defensa. Biblioteca Histórico Militar de Ceuta</t>
  </si>
  <si>
    <t>Ministerio de Defensa.  Biblioteca Histórico Militar de La Coruña</t>
  </si>
  <si>
    <t>Ministerio de Defensa.  Biblioteca Histórico Militar de Sevilla</t>
  </si>
  <si>
    <t>Ministerio de Defensa.  Biblioteca Histórico Militar de Tenerife</t>
  </si>
  <si>
    <t>Ministerio de Defensa. Biblioteca Histórico-Militar de La Coruña</t>
  </si>
  <si>
    <t>Cabildo de Gran Canaria. Biblioteca Insular de Gran Canaria</t>
  </si>
  <si>
    <t>Ayuntamiento de La Coruña. Biblioteca Pública Municipal de Estudios locales de La Coruña</t>
  </si>
  <si>
    <t>Ministerio de Defensa. Biblioteca Naval del Ferrol</t>
  </si>
  <si>
    <t>Ayuntamiento de Lesaka. Biblioteca Pública de Lesaka</t>
  </si>
  <si>
    <t>Ayuntamiento de Linares. Biblioteca Pública Municipal de Linares "Cronista Juan Sánchez Caballero"</t>
  </si>
  <si>
    <t>Ayuntamiento de Guadix. Biblioteca Pública Municipal de Guadix "Escritor José Asenjo Sedaño"</t>
  </si>
  <si>
    <t>Ayuntamiento de Barcelona. Biblioteca Pública Municipal "Ramon Alòs-Moner"</t>
  </si>
  <si>
    <t>Ayuntamiento de Barcelona. Biblioteca Pública Municipal Artur Martorell (Barcelona)</t>
  </si>
  <si>
    <t>Ayuntamiento de Barcelona. Biblioteca Pública Municipal Arús (Barcelona)</t>
  </si>
  <si>
    <t>Ayuntamiento de Valladolid. Biblioteca Pública Municipal Casa José Zorrilla (Valladolid)</t>
  </si>
  <si>
    <t>Ayuntamiento de Jerez de la Frontera. Biblioteca Pública Municipal Central (Jerez de la Frontera, Cádiz)</t>
  </si>
  <si>
    <t>Ayuntamiento de Ahillones. Biblioteca Pública Municipal de Ahillones</t>
  </si>
  <si>
    <t>Ayuntamiento de Alberic. Biblioteca Pública Municipal de Alberic 'Josep Lluís Doménech Zornoza'</t>
  </si>
  <si>
    <t>Ayuntamiento de Aranjuez. Biblioteca Pública Municipal de Aranjuez "Álvarez de Quindós"</t>
  </si>
  <si>
    <t>Ayuntamiento de Arroyo de la Miel. Biblioteca Pública Municipal de Arroyo de la Miel (Benalmádena)</t>
  </si>
  <si>
    <t>Ayuntamiento de Arzúa. Biblioteca Pública Municipal de Arzúa</t>
  </si>
  <si>
    <t>Ayuntamiento de Betanzos. Biblioteca Pública Municipal de Betanzos "Castelao"</t>
  </si>
  <si>
    <t>Ayuntamiento de Burgos. Biblioteca Pública Municipal de Burgos</t>
  </si>
  <si>
    <t>Ayuntamiento de Caldas. Biblioteca Pública Municipal de Caldas de REis "P.M. Martínez Ferro"</t>
  </si>
  <si>
    <t>Ayuntamiento de Canyenes. Biblioteca Pública Municipal de Canyelles "M. Àngels Rivas"</t>
  </si>
  <si>
    <t>Ayuntamiento de Carcaixent. Biblioteca Pública Municipal de Carcaixent "Julián Ribera Tarragó"</t>
  </si>
  <si>
    <t>Ayuntamiento de Carcelén. Biblioteca Pública Municipal de Carcelén</t>
  </si>
  <si>
    <t>Ayuntamiento de Cogolludo. Biblioteca Pública Municipal de Cogolludo</t>
  </si>
  <si>
    <t>Ayuntamiento de Constantina. Biblioteca Pública Municipal de Constantina (Sevilla)</t>
  </si>
  <si>
    <t>Ayuntamietno de Córdoba. Biblioteca Pública Municipal de Córdoba</t>
  </si>
  <si>
    <t>Ayuntamiento de Cuevas Bajas. Biblioteca Pública Municipal de Cuevas Bajas</t>
  </si>
  <si>
    <t>Ayuntamiento de Eibar. Biblioteca Pública Municipal de Eibar "Juan San Martín de Eibar"</t>
  </si>
  <si>
    <t>Ayuntamiento de Elche. Biblioteca Pública Municipal de Elche "Pedro Ibarra"</t>
  </si>
  <si>
    <t>Ayuntamietno de La Coruña. Biblioteca Pública Municipal de La Coruña "Miguel González Garcés"</t>
  </si>
  <si>
    <t>Ayuntamiento de La Unión. Biblioteca Pública Municipal de la Unión</t>
  </si>
  <si>
    <t>Ayuntamietno de Labastida. Biblioteca Pública Municipal de Labastida</t>
  </si>
  <si>
    <t>Ayuntamiento de Ledesma. Biblioteca Pública Municipal de Ledesma</t>
  </si>
  <si>
    <t>Ayuntamiento de Llodio. Biblioteca Pública Municipal de LLodio</t>
  </si>
  <si>
    <t>Ayuntamiento de Santander. Biblioteca Publica Municipal de Menéndez Pelayo. Fondo de teatro antiguo español</t>
  </si>
  <si>
    <t>Ayuntamiento de Monóvar. Biblioteca Pública Municipal de Monóvar</t>
  </si>
  <si>
    <t>Ayuntamiento de Mosterio de Oseira. Biblioteca Pública Municipal de Mosteiro de Oseira</t>
  </si>
  <si>
    <t>Ayuntamiento de Mosteiro de Poio. Biblioteca Pública Municipal de Mosteiro de Poio</t>
  </si>
  <si>
    <t>Ayuntamiento de Muskiz. Biblioteca Pública Municipal de Muskiz</t>
  </si>
  <si>
    <t>Ayuntamiento de Oiartzun. Biblioteca Pública Municipal de Oiartzun "Manuel Lekuona"</t>
  </si>
  <si>
    <t>Ayuntamiento de Ortigueira. Biblioteca Pública Municipal de Ortigueira "Juan Fernández Latorre"</t>
  </si>
  <si>
    <t>Ayuntamiento de Petrer. Biblioteca Pública Municipal de Petrer "Poeta Paco Mollá"</t>
  </si>
  <si>
    <t>Ayuntamiento de Pontearea. Biblioteca Pública Municipal de Pontearea</t>
  </si>
  <si>
    <t>Ayuntamiento de Pozoblanco. Biblioteca Pública Municipal de Pozoblanco (Córdoba)</t>
  </si>
  <si>
    <t>Ayuntamiento de Puerto de Rosario. Biblioteca Pública Municipal de Puerto del Rosario</t>
  </si>
  <si>
    <t>Ayuntamiento de Ouig Reig. Biblioteca Pública Municipal de Puig Reig Guillem de Berguedà</t>
  </si>
  <si>
    <t>Ayuuntamiento de Ribadeo. Biblioteca Pública Municipal de Ribadeo</t>
  </si>
  <si>
    <t>Ayuntamiento de Santa Cruz de Tenerife. Biblioteca pública municipal de Santa Cruz de Tenerife</t>
  </si>
  <si>
    <t>Ayuntamiento de Santander. Biblioteca Pública Municipal de Santander</t>
  </si>
  <si>
    <t>Ayuntamiento de Sevilla. Biblioteca Pública Municipal de Sevilla</t>
  </si>
  <si>
    <t>Ayuntamiento de Toro. Biblioteca Pública Municipal de Toro</t>
  </si>
  <si>
    <t>Ayuntamiento de Tudela. Biblioteca Pública Municipal de Tudela</t>
  </si>
  <si>
    <t>Ayuntamiento de Villacañas. Biblioteca Pública Municipal de Villacañas</t>
  </si>
  <si>
    <t>Ayuntamiento de Vigo. Biblioteca Pública Municipal de Vigo Juan Compañel</t>
  </si>
  <si>
    <t>Ayuntamiento de Zuera. Biblioteca Pública Municipal de Zuera (Zaragoza)</t>
  </si>
  <si>
    <t>Ayuntamiento de Salón. Biblioteca Pública Municipal de Salón (Granada)</t>
  </si>
  <si>
    <t>Ayuntamiento del Ferrol. Biblioteca Pública Municipal del Ferrol</t>
  </si>
  <si>
    <t xml:space="preserve">Ayuntamiento de Cabra. Biblioteca Pública Municipal de Cabra "Juan Seca" (Cabra, Córdoba) </t>
  </si>
  <si>
    <t>Ayuntamiento de Cádiz. Biblioteca Pública Municipal de Cádiz "José Celestino Mutis" (Cádiz)</t>
  </si>
  <si>
    <t>Ayuntamiento de Tortosa. Biblioteca Pública Municipal de Tortosa "Marcel·lí Domingo"</t>
  </si>
  <si>
    <t>Ayuntamiento de Palma del Río. Biblioteca Pública Municipal de Palma del Río</t>
  </si>
  <si>
    <t>Ayuntamiento de Antequera. Biblioteca Pública Municipal de Antequera "San Zoilo"</t>
  </si>
  <si>
    <t>Ayuntamiento de Ermua. Biblioteca Pública Municpal de Ermua</t>
  </si>
  <si>
    <t>Ayuntamiento de Tierra Baja del Vendrelll. Biblioteca Pública Municipal Tierra Baja del Vendrell</t>
  </si>
  <si>
    <t>Junta de Castilla y León. Biblioteca Regional de Castilla y León</t>
  </si>
  <si>
    <t>Región de Murcia. Biblioteca Regional de Murcia</t>
  </si>
  <si>
    <t>Generalitat Valenciana. Biblioteca Valenciana Nicolau Primitiu</t>
  </si>
  <si>
    <t>Ayuntamiento de Tarragona. Biblioteca-Hemeroteca Municipal de Tarragona</t>
  </si>
  <si>
    <t>Ministerio de Cultura. Biblioteca Pública del Estado en Oviedo / Biblioteca de Asturias</t>
  </si>
  <si>
    <t>Cabildo insular de Gran Canaria. FEDAC</t>
  </si>
  <si>
    <t>Gobierno de Canarias. Cámara oficial de comercio, industria y navegación de Gran Canaria</t>
  </si>
  <si>
    <t>Ministerio de Defensa. Cartoteca del Archivo General Militar de Madrid</t>
  </si>
  <si>
    <t>Ministerio de Defensa. Cartoteca del Centro Geográfico del Ejército</t>
  </si>
  <si>
    <t>Concello de Xinzo de Limia. Casa de Cultura de Xinzo de Limia</t>
  </si>
  <si>
    <t>Cabildo Insular de Gran Canaria. Casa-Museo Pérez Galdós (Las Palmas de Gran Canaria)</t>
  </si>
  <si>
    <t>Junta de Andalucía. Centro  de Investigación y Recursos de las Artes Escénicas de Andalucía</t>
  </si>
  <si>
    <t>Ministerio de Defensa. Centro de Documentación</t>
  </si>
  <si>
    <t>Ministerio de Defensa. Centro de Documentación del Centro Superior de Estudios de la Defensa (CESEDEN)</t>
  </si>
  <si>
    <t>CSIC. Centro de Ciencias Humanas y Sociales</t>
  </si>
  <si>
    <t>Cabildo Insular de Gran Canaria. Centro de Cultura Audiovisual de Gran Canaria</t>
  </si>
  <si>
    <t>Fundación Soinuenea. Centro de Documentación del Museo de las Culturas del Vi (VINSEUM)</t>
  </si>
  <si>
    <t>Fundació Orfeó Català–Palau de la Música Catalana. Centro de Documentación del Orfeón Catalán</t>
  </si>
  <si>
    <t>Diputación de Barcelona. Centro de Documentación y Museo de las Artes Escénicas (Centre de Documentació i Museu de les Arts Escèniques)</t>
  </si>
  <si>
    <t>CSIC. Centro de Edafología y Biología Aplicada del Segura</t>
  </si>
  <si>
    <t>Junta de Andalucía. Centro de Estudios Andaluces</t>
  </si>
  <si>
    <t>Universidad de Castilla-La Mancha. Centro de Estudios de Castilla-La Mancha</t>
  </si>
  <si>
    <t>CSIC. Centro de Investigaciones Biológicas Margarita Salas</t>
  </si>
  <si>
    <t>Real Patronato sobre Discapacidad. Centro de Normalización Lingüística de la Lengua de Signos Española, CNLSE</t>
  </si>
  <si>
    <t>Ministerio de Cultura. Centro Documental de la Memoria Histórica</t>
  </si>
  <si>
    <t>CSIC. Centro Mediterráneo de Investigaciones Marinas y Ambientales</t>
  </si>
  <si>
    <t>Agencia Estatal de Meteorología (AEMET). Centro Meteorológico Territorial de Canarias Oriental (CMTCO)</t>
  </si>
  <si>
    <t>Ministerio de Defensa. Colección museográfica de Farmacia Militar</t>
  </si>
  <si>
    <t>Región de Murcia. Consejería de Educación y Formación profesional</t>
  </si>
  <si>
    <t>Junta de Andalucía. Consejería de Presidencia</t>
  </si>
  <si>
    <t>Principado de Asturias. Consejería de Presidencia, Reto Demográfico, Igualdad y Turismo</t>
  </si>
  <si>
    <t>CSIC. Centro de Ciencias Humanas y Sociales (CCHS). Editores y editoriales iberoamericanos (siglos XIX-XXI) - EDI-RED</t>
  </si>
  <si>
    <t>CSIC. Real Jardín Botánico</t>
  </si>
  <si>
    <t>Gobierno de las Islas Baleares. Consejería de salud.</t>
  </si>
  <si>
    <t>Xunta de Galicia. Consejería de Sanidad - Sergas</t>
  </si>
  <si>
    <t>CSUC (Consorci de Serveis Universitaris de Catalunya)</t>
  </si>
  <si>
    <t>MCU2015-20</t>
  </si>
  <si>
    <t>Cortes de Aragón. Parlamento</t>
  </si>
  <si>
    <t>Diputación Foral de Vizcaya</t>
  </si>
  <si>
    <t>Diputación Foral de Guipúzcoa</t>
  </si>
  <si>
    <t>Biblioteca digital de la Fundación Lázaro Galdiano</t>
  </si>
  <si>
    <t>Memoria digital vasca - Euskal Memoria digitala</t>
  </si>
  <si>
    <t>Ayuntamiento de Fort Pienc. Biblioteca Pública Municipal de Fort Pienc "Ana María Moix"</t>
  </si>
  <si>
    <t>CSUC (Consorci de Serveis Universitaris de Catalunya) / Biblioteca de Cataluña / Consorci de Serveis Universitaris de Catalunya (CSUC)</t>
  </si>
  <si>
    <t>Gobierno de Cantabria. Imprenta Regional de Cantabria</t>
  </si>
  <si>
    <t>Filmoteca Canaria</t>
  </si>
  <si>
    <t>Gobierno de Aragón. Dirección General de Cultura</t>
  </si>
  <si>
    <t>Gobierno de Canarias. Academia Canaria de Ciencias</t>
  </si>
  <si>
    <t>Gobierno de la Región de Murcia. Consejería de Educación</t>
  </si>
  <si>
    <t>Gobierno vasco. Servicio Biblioteca Digital de Euskadi</t>
  </si>
  <si>
    <t>Ministerio de Cultura. Biblioteca Pública del Estado en Vitoria - Casa de Cultura Ignacio Aldecoa / Gobierno vasco</t>
  </si>
  <si>
    <t>Biblioteca Digital Memoria de Madrid</t>
  </si>
  <si>
    <t>Instituto Valenciano de Investigaciones Agrarias (Institut Valencià d'Investigacions Agràries) (IVIA)</t>
  </si>
  <si>
    <t>Junta de Andalucía. Instituto de Investigación y Formación Agraria y Pesquera de Andalucía (IFAPA)</t>
  </si>
  <si>
    <t>Ministerio de Cultura. Biblioteca Pública del Estado en Almeria "Francisco Villaespesa" / Junta de Andalucía</t>
  </si>
  <si>
    <t xml:space="preserve">Ministerio de Cultura. Biblioteca Pública del Estado en Valladolid / Junta de Castilla y León. Biblioteca de Castilla y León </t>
  </si>
  <si>
    <t>Ministerio de Cultura. Biblioteca Pública del Estado en Salamanca / Junta de Castilla y León.</t>
  </si>
  <si>
    <t xml:space="preserve">Ministerio de Cultura. Biblioteca Pública del Estado en Burgos / Junta de Castilla y León. </t>
  </si>
  <si>
    <t>Junta de Comunidades de Castilla-La Mancha.  Dirección General de Cultura</t>
  </si>
  <si>
    <t>Junta de Comunidades de Castilla-La Mancha. Dirección General de Cultura</t>
  </si>
  <si>
    <t>Ministerio de Cultura. Biblioteca Pública del Estado en Cuenca "Fermín Caballero" / Junta de Comunidades de Castilla-La Mancha</t>
  </si>
  <si>
    <t>Ministerio de Cultura. Biblioteca Pública del Estado en Cáceres "Antonio Rodríguez-Moñino/María Brey" / Junta de Extremadura</t>
  </si>
  <si>
    <t>Ministerio de Cultura. Subdirección General de Archivos Estatales. CIDA</t>
  </si>
  <si>
    <t>Ministerio de Cultura. Subdirección General de Museos Estatales</t>
  </si>
  <si>
    <t>[Recursos digitalizados de la Biblioteca de Cultura]</t>
  </si>
  <si>
    <t>Ministerio de Defensa. Real Instituto y Observatorio de la Armada</t>
  </si>
  <si>
    <t>Fundación Museo Naval</t>
  </si>
  <si>
    <t>Fundación Museo del Ejército.</t>
  </si>
  <si>
    <t>Partituras
Manuscritos</t>
  </si>
  <si>
    <t>Ministerio de Cultura. Biblioteca Pública del Estado en Gijón "Jovellanos" / Principado de Asturias</t>
  </si>
  <si>
    <t>Información de la web</t>
  </si>
  <si>
    <t>Sociedad Económica Amigos del País de Málaga</t>
  </si>
  <si>
    <t>UC ReCrea</t>
  </si>
  <si>
    <t>Dehesa, Repositorio Institucional de la Universidad de Extremadura. Colección fondo Antiguo</t>
  </si>
  <si>
    <t>Digibug / Ilíberis (fondo histórico)</t>
  </si>
  <si>
    <t>Fundación ACA</t>
  </si>
  <si>
    <t>DADUN. Fondo Antiguo</t>
  </si>
  <si>
    <t>DADUN. Fondo antiguo</t>
  </si>
  <si>
    <t xml:space="preserve">Sí </t>
  </si>
  <si>
    <t>Fondo Antiguo de la Universidad de Sevilla</t>
  </si>
  <si>
    <t>SUMMA. Repositorio Institucional de la Universidad Pontificia de Salamanca. Fondo antiguo</t>
  </si>
  <si>
    <t>Repositorio Institucional de la Biblioteca Universitaria. Universidad de La Coruña</t>
  </si>
  <si>
    <t>Universidad de La Coruña</t>
  </si>
  <si>
    <t>Universidad Abat Oliba (CEU)</t>
  </si>
  <si>
    <t>Repositori d'Objectes Digitals per a l'Ensenyament, la Recerca i la Cultura: RODERIC. Colección Somni</t>
  </si>
  <si>
    <t>Repositori d'Objectes Digitals per a l'Ensenyament, la Recerca i la Cultura: RODERIC. Colección Somni </t>
  </si>
  <si>
    <t>Observatorio de la Armada (San Fernando)</t>
  </si>
  <si>
    <t>Nº de proyectos que no están en línea</t>
  </si>
  <si>
    <t>Nº Proyectos en línea</t>
  </si>
  <si>
    <t>Nueva York</t>
  </si>
  <si>
    <t>Italia.Lazio</t>
  </si>
  <si>
    <t>Roma</t>
  </si>
  <si>
    <t>Francia. Nueva Aquitania</t>
  </si>
  <si>
    <t>Estados Unidos. Nueva York</t>
  </si>
  <si>
    <t>San Agustín de Guadalix</t>
  </si>
  <si>
    <t>MCU2019-17-23-2021</t>
  </si>
  <si>
    <t>Ayuntamiento de Madrid. Dirección General de Archivos, Bibliotecas y Museos</t>
  </si>
  <si>
    <t>Ayuntamiento de Sevilla. Instituto de la Cultura y las Artes de Sevilla (ICAS)</t>
  </si>
  <si>
    <t>Ayuntamiento de Valladolid. Archivo Municipal</t>
  </si>
  <si>
    <t>Ayuntamiento de Valladolid. Biblioteca Pública Municipal Casa José Zorrilla</t>
  </si>
  <si>
    <t>Biblioteca Pública del Estado en Toledo / Biblioteca de Castilla-La Mancha</t>
  </si>
  <si>
    <t>Cabildo Insular de Gran Canaria. Biblioteca Insular de Gran Canaria</t>
  </si>
  <si>
    <t>Cabildo Insular de Fuerteventura. Archivo Histórico Insular de Fuerteventura</t>
  </si>
  <si>
    <t>Cabildo insular de Lanzarote. Centro de datos</t>
  </si>
  <si>
    <t>Consejo General de la Arquitectura Técnica de España (CGATE)</t>
  </si>
  <si>
    <t>Ciudad Autónoma de Ceuta. Consejería de Educación y Cultura.</t>
  </si>
  <si>
    <t>Comunidad de Madrid. Biblioteca Regional de Madrid</t>
  </si>
  <si>
    <t>CSIC. Unidad de Recursos de Información Científica para la Investigación (URICI). Red de Bibliotecas y Archivos</t>
  </si>
  <si>
    <t>Diputació de Girona. Servicio de Bibliotecas</t>
  </si>
  <si>
    <t>Fundación Andaluza Centro de Estudios Andaluces</t>
  </si>
  <si>
    <t>Fundación Museo del Ejército</t>
  </si>
  <si>
    <t>Fundación Universitaria San Pablo CEU</t>
  </si>
  <si>
    <t>Gobierno de Aragón. Departamento de Presidencia y Relaciones Institucionales</t>
  </si>
  <si>
    <t>Gobierno de la Región de Murcia. Biblioteca Regional de Murcia</t>
  </si>
  <si>
    <t>Digitalizaciones de la Biblioteca de Navarra</t>
  </si>
  <si>
    <t>Instituto de Estudios Catalanes (IEC)</t>
  </si>
  <si>
    <t>Instituto Valenciano de Investigaciones Agrarias (IVIA)</t>
  </si>
  <si>
    <t>Biblioteca Digital de Albacete</t>
  </si>
  <si>
    <t>Junta de Andalucía. Biblioteca de Andalucía</t>
  </si>
  <si>
    <t>Junta de Andalucía. Fundación Progreso y Salud</t>
  </si>
  <si>
    <t>Instituto de Investigación y Formación Agraria y Pesquera de Andalucía (IFAPA)</t>
  </si>
  <si>
    <t>Ministerio de Cultura. Biblioteca Pública del Estado en Logroño</t>
  </si>
  <si>
    <t>Ministerio de Cultura. Biblioteca Pública del Estado en Castellón</t>
  </si>
  <si>
    <t>Ministerio de Cultura. Biblioteca Pública del Estado en Palma de Mallorca "Can Sales"</t>
  </si>
  <si>
    <t>Biblioteca digital Nacional/Regional</t>
  </si>
  <si>
    <t>Ministerio de Defensa. Centro Universitario de la Defensa en la Escuela Naval Militar</t>
  </si>
  <si>
    <t>Real Patronato sobre Discapacidad. Centro Español de Documentación e Investigación sobre Discapacidad (CEDID)</t>
  </si>
  <si>
    <t>Universidad Carlos III. Biblioteca</t>
  </si>
  <si>
    <t>Nº de colecciones cargadas en proyectos ajenos</t>
  </si>
  <si>
    <t>Universidad de Castilla-La Mancha. Centro de Estudios de Castilla‑La Mancha (CECLM)</t>
  </si>
  <si>
    <t>Universidad de Castilla-La Mancha. Centro de Estudios de Castilla-La Mancha  (CECLM)</t>
  </si>
  <si>
    <t>Universidad de Valencia. Servicio de Bibliotecas y Documentación de la Universidad de Valencia</t>
  </si>
  <si>
    <t>Repositorio de la Universidad Jaime I</t>
  </si>
  <si>
    <t>Xunta de Galicia. Biblioteca y Archivo de Galicia</t>
  </si>
  <si>
    <t>Ministerio de Cultura. Biblioteca Pública del Estado en La Coruña "Miguel González Garcés"</t>
  </si>
  <si>
    <t>Nº de bibliotecas digitales:</t>
  </si>
  <si>
    <t>Nº de colecciones cargadas en bibliotecas digitales ajenas:</t>
  </si>
  <si>
    <t>Nº de colecciones que no están en línea:</t>
  </si>
  <si>
    <t>Nº de entidades que digitalizan:</t>
  </si>
  <si>
    <t>Tipo de entidad</t>
  </si>
  <si>
    <t>Nombre de la biblioteca digital en línea</t>
  </si>
  <si>
    <t>Servei de Gestió Documental, Arxius i Publicacions</t>
  </si>
  <si>
    <t>Hemeroteca digital</t>
  </si>
  <si>
    <t xml:space="preserve">Biblioteca Digital Hispánica
</t>
  </si>
  <si>
    <t>OPAC del Parlament de les Illes Balears (documentos digitalizados)</t>
  </si>
  <si>
    <t>Fondo Digital de la UNED</t>
  </si>
  <si>
    <t>RiuNet: Repositorio Institucional de la Universitat Politècnica de València. Fondo patrimonial</t>
  </si>
  <si>
    <t>Web del Archivo de la Diputación de Castellón</t>
  </si>
  <si>
    <t>Web del Archivo de la Diputación Provincial de Castellón</t>
  </si>
  <si>
    <t>Nombre del proyecto de digitalización (bcas. digitales y colecciones digitales cargadas en bibliotecas digitales externas)</t>
  </si>
  <si>
    <t>MARC21
METS
MODS
EDM</t>
  </si>
  <si>
    <t>Nº de entidades con colecciones que no están en línea:</t>
  </si>
  <si>
    <t>Nº de entidades que gestionan bibliotecas digitales:</t>
  </si>
  <si>
    <t>Nº de entidades que cargan colecciones en bibliotecas digitales ajenas:</t>
  </si>
  <si>
    <t>Tipo</t>
  </si>
  <si>
    <t>Nº</t>
  </si>
  <si>
    <t>Impresos antiguos del Siglo XVI al XVIII</t>
  </si>
  <si>
    <t>Carteles</t>
  </si>
  <si>
    <t>Grabados, dibujos y láminas</t>
  </si>
  <si>
    <t>Material cartográfico</t>
  </si>
  <si>
    <t>Material sonoro</t>
  </si>
  <si>
    <t>Material audiovisual</t>
  </si>
  <si>
    <t>Documento de archivo</t>
  </si>
  <si>
    <t>Ephemera (naipes, calendarios, cromos, etc.)</t>
  </si>
  <si>
    <t>Fecha de las obras digitalizadas</t>
  </si>
  <si>
    <t>Fecha</t>
  </si>
  <si>
    <t xml:space="preserve"> Siglo XVIII</t>
  </si>
  <si>
    <t xml:space="preserve"> Siglo XVII</t>
  </si>
  <si>
    <t xml:space="preserve"> Siglo XVI</t>
  </si>
  <si>
    <t xml:space="preserve"> Siglo XV</t>
  </si>
  <si>
    <t xml:space="preserve"> Anteriores</t>
  </si>
  <si>
    <t>Tema</t>
  </si>
  <si>
    <t>Lingüística. Literatura</t>
  </si>
  <si>
    <t>Derecho
Historia
Astronomía</t>
  </si>
  <si>
    <t>Astronomía</t>
  </si>
  <si>
    <t>Otra temática</t>
  </si>
  <si>
    <t>Prensa local
Colección de aleluyas</t>
  </si>
  <si>
    <t>Documentación histórica y administrativa</t>
  </si>
  <si>
    <t>Fondos locales</t>
  </si>
  <si>
    <t>Economía
Estadística
Derecho
Comercio</t>
  </si>
  <si>
    <t>Retratos
Vistas de ciudades y monumentos
Reportajes
Etnografía
Reproducciones de cuadros y obras de arte</t>
  </si>
  <si>
    <t>Vida cotidiana
Actos y eventos
Paisaje
Retratos</t>
  </si>
  <si>
    <t xml:space="preserve">Historia
Archivística
Temática provincial
Publicaciones periódicas
Documentos de archivo
</t>
  </si>
  <si>
    <t>Economía
Sector Asegurador y Financiero, Historia Económica, Historia de América</t>
  </si>
  <si>
    <t>Prensa foránea de Mallorca</t>
  </si>
  <si>
    <t>Música</t>
  </si>
  <si>
    <t>Estudios orientales</t>
  </si>
  <si>
    <t>Documentos de las administraciones públicas y privadas</t>
  </si>
  <si>
    <t>Prensa local</t>
  </si>
  <si>
    <t>Colección de aleluyas</t>
  </si>
  <si>
    <t>Estadística</t>
  </si>
  <si>
    <t>Comercio</t>
  </si>
  <si>
    <t>Retratos</t>
  </si>
  <si>
    <t>Vistas de ciudades y monumentos</t>
  </si>
  <si>
    <t>Reportajes</t>
  </si>
  <si>
    <t>Etnografía</t>
  </si>
  <si>
    <t>Reproducciones de cuadros y obras de arte</t>
  </si>
  <si>
    <t>Vida cotidiana</t>
  </si>
  <si>
    <t>Economía</t>
  </si>
  <si>
    <t>Historia de América</t>
  </si>
  <si>
    <t>Sector asegurador y financiero</t>
  </si>
  <si>
    <t>Historia económica</t>
  </si>
  <si>
    <t>Actos y eventos</t>
  </si>
  <si>
    <t>Temática provincial</t>
  </si>
  <si>
    <t>Archivística</t>
  </si>
  <si>
    <t>Publicaciones periódicas</t>
  </si>
  <si>
    <t>Documentos de archivo</t>
  </si>
  <si>
    <t>Barcelona
Catalunya</t>
  </si>
  <si>
    <t>Paisaje</t>
  </si>
  <si>
    <t>Aragonés</t>
  </si>
  <si>
    <t>Danés</t>
  </si>
  <si>
    <t>Holandés / flamenco</t>
  </si>
  <si>
    <t>Húngaro</t>
  </si>
  <si>
    <t>Oromo</t>
  </si>
  <si>
    <t>Ruso</t>
  </si>
  <si>
    <t>Sueco</t>
  </si>
  <si>
    <t>Árabe</t>
  </si>
  <si>
    <t>Hebreo</t>
  </si>
  <si>
    <t>Japonés</t>
  </si>
  <si>
    <t>Chino</t>
  </si>
  <si>
    <t xml:space="preserve">Español
Catalán
Euskera
Gallego
Latín
Griego
Inglés
Francés
Italiano
Portugués
Alemán
</t>
  </si>
  <si>
    <t>Arameo</t>
  </si>
  <si>
    <t>Balear</t>
  </si>
  <si>
    <t>Checo</t>
  </si>
  <si>
    <t>Corso</t>
  </si>
  <si>
    <t>Finlandés</t>
  </si>
  <si>
    <t>Griego clásico</t>
  </si>
  <si>
    <t>Griego moderno</t>
  </si>
  <si>
    <t>Ladino</t>
  </si>
  <si>
    <t>Noruego</t>
  </si>
  <si>
    <t>Provenzal antiguo</t>
  </si>
  <si>
    <t>Valenciano</t>
  </si>
  <si>
    <t>Árabe
Hebreo
Occitano
Provenzal
Romance
Arameo</t>
  </si>
  <si>
    <t>Alemán</t>
  </si>
  <si>
    <t>Euskera</t>
  </si>
  <si>
    <t>Francés</t>
  </si>
  <si>
    <t>Gallego</t>
  </si>
  <si>
    <t>Griego</t>
  </si>
  <si>
    <t>Inglés</t>
  </si>
  <si>
    <t>Italiano</t>
  </si>
  <si>
    <t>Otras lenguas</t>
  </si>
  <si>
    <t>Rumano</t>
  </si>
  <si>
    <t>Caldeo</t>
  </si>
  <si>
    <t>Armenio</t>
  </si>
  <si>
    <t>Persa</t>
  </si>
  <si>
    <t>Coreano</t>
  </si>
  <si>
    <t>Asturiano / bable</t>
  </si>
  <si>
    <t>Volapuk</t>
  </si>
  <si>
    <t>Occitano</t>
  </si>
  <si>
    <t>Provenzal</t>
  </si>
  <si>
    <t>Romance</t>
  </si>
  <si>
    <t>Español
Catalán
Latín
Griego
Inglés
Francés
Italiano
Portugués
Alemán</t>
  </si>
  <si>
    <t xml:space="preserve">Español
Catalán
Gallego
Latín
Griego
Inglés
Francés
Italiano
Portugués
Alemán
</t>
  </si>
  <si>
    <t>Español
Catalán
Euskera
Gallego
Latín
Griego
Inglés
Francés
Portugués
Alemán
Otras</t>
  </si>
  <si>
    <t xml:space="preserve">Asturiano / bable
Ruso
Volapuk
Esperanto
</t>
  </si>
  <si>
    <t>Español
Catalán
Euskera
Gallego
Inglés
Francés
Portugués
Alemán
Otras</t>
  </si>
  <si>
    <t>Español
Catalán
Euskera
Gallego
Latín
Inglés
Francés
Italiano
Portugués
Alemán
Otras</t>
  </si>
  <si>
    <t xml:space="preserve">Árabe
Aragonés
Arameo
Asturiano / bable
Balear
Checo
Corso
Danés
Finlandés
Griego clásico
Griego moderno
Hebreo
Holandés / flamenco
Ladino
Noruego
Provenzal antiguo
Ruso
Sueco
Valenciano
Esperanto
</t>
  </si>
  <si>
    <t>Español
Catalán
Euskera
Gallego
Latín
Griego
Inglés
Francés
Italiano
Portugués
Otros</t>
  </si>
  <si>
    <t>Nahuatl
Holandés / flamenco</t>
  </si>
  <si>
    <t>Desarrollo propio ; MySQL</t>
  </si>
  <si>
    <t>Digibib ; ContentDM</t>
  </si>
  <si>
    <t>Pandora ; Desarrollo propio</t>
  </si>
  <si>
    <t>Plataforma JEE ; PostgreSQL</t>
  </si>
  <si>
    <t>Dspace ; Omeka</t>
  </si>
  <si>
    <t>Odilo ; Desarrollo propio</t>
  </si>
  <si>
    <t>Desarrollo propio ; ATOM</t>
  </si>
  <si>
    <t>Biblos ; Pandora ; Solr</t>
  </si>
  <si>
    <t>Pandora ; Koha</t>
  </si>
  <si>
    <t>Pandora ; PhotoStation</t>
  </si>
  <si>
    <t>Metadatos difusión</t>
  </si>
  <si>
    <t>Formato</t>
  </si>
  <si>
    <t>Otros metadatos de difusión</t>
  </si>
  <si>
    <t>BIBO Bibliographic Ontology</t>
  </si>
  <si>
    <t>EAC-CPF Descriptions Ontology for Linked Archival Data</t>
  </si>
  <si>
    <t>EAD for Omeka</t>
  </si>
  <si>
    <t>EXIF</t>
  </si>
  <si>
    <t>Geo features</t>
  </si>
  <si>
    <t>LOCAH RDF</t>
  </si>
  <si>
    <t>Music ontology</t>
  </si>
  <si>
    <t>OAD Ontology for archival description</t>
  </si>
  <si>
    <t>Programmes ontology</t>
  </si>
  <si>
    <t>ESE</t>
  </si>
  <si>
    <t>OAI</t>
  </si>
  <si>
    <t>oai_dc</t>
  </si>
  <si>
    <t>qdc</t>
  </si>
  <si>
    <t>FICHA</t>
  </si>
  <si>
    <t>BIBFRAME</t>
  </si>
  <si>
    <t>Dublin Core
MARC21
 MODS
METS
PREMIS
Otros</t>
  </si>
  <si>
    <t>MARC21
PREMIS
Otros</t>
  </si>
  <si>
    <t xml:space="preserve">Formato </t>
  </si>
  <si>
    <t>PNG</t>
  </si>
  <si>
    <t>EPUB</t>
  </si>
  <si>
    <t>MP3</t>
  </si>
  <si>
    <t>MP4</t>
  </si>
  <si>
    <t>WAV</t>
  </si>
  <si>
    <t>TXT</t>
  </si>
  <si>
    <t>XML</t>
  </si>
  <si>
    <t>SWF</t>
  </si>
  <si>
    <t>ZIP</t>
  </si>
  <si>
    <t>PPs</t>
  </si>
  <si>
    <t>Djvu</t>
  </si>
  <si>
    <t>Licencias</t>
  </si>
  <si>
    <t>Licencia</t>
  </si>
  <si>
    <t>CC BY-NC-ND 
In Copyright (InC)</t>
  </si>
  <si>
    <t>In Copyright (InC)
In Copyright - EU Orphan Work (InC-OW-EU)
In Copyright (InC)</t>
  </si>
  <si>
    <t xml:space="preserve">CC BY-NC-ND </t>
  </si>
  <si>
    <t>In Copyright - EU Orphan Work (InC-OW-EU)</t>
  </si>
  <si>
    <t>CC BY
CC BY-SA
CC BY-NC
CC BY-ND
PDM (Creative Commons Public Domain Mark)
In Copyright (InC)
CC BY-NC-ND</t>
  </si>
  <si>
    <t>CC BY-NC-SA
PDM (Creative Commons Public Domain Mark)
In Copyright (InC)</t>
  </si>
  <si>
    <t>CC BY
CC BY-NC
CC0
PDM (Creative Commons Public Domain Mark) 
In Copyright (InC)</t>
  </si>
  <si>
    <t>CC0
PDM (Creative Commons Public Domain Mark)</t>
  </si>
  <si>
    <t>CC BY
PDM (Creative Commons Public Domain Mark)
In Copyright (InC)</t>
  </si>
  <si>
    <t>CC BY-NC-ND
PDM (Creative Commons Public Domain Mark)
In Copyright (InC)</t>
  </si>
  <si>
    <t>CC BY
CC BY-SA
CC BY-NC
CC BY-NC-SA
CC BY-ND
CC BY-NC-ND
CC0
PDM (Creative Commons Public Domain Mark)</t>
  </si>
  <si>
    <t>CC BY-NC-ND
PDM (Creative Commons Public Domain Mark)</t>
  </si>
  <si>
    <t>CC BY
CC BY-SA
PDM (Creative Commons Public Domain Mark)
In Copyright (InC)</t>
  </si>
  <si>
    <t>Servidores corporativos</t>
  </si>
  <si>
    <t>Medios de preservación</t>
  </si>
  <si>
    <t>Medios</t>
  </si>
  <si>
    <t>WMV</t>
  </si>
  <si>
    <t>AVI</t>
  </si>
  <si>
    <t>MPEG</t>
  </si>
  <si>
    <t>FLAC</t>
  </si>
  <si>
    <t>ISO</t>
  </si>
  <si>
    <t>IMG</t>
  </si>
  <si>
    <t>MOV</t>
  </si>
  <si>
    <t>MPEG/MP3</t>
  </si>
  <si>
    <t>Shape file SHP</t>
  </si>
  <si>
    <t>Formatos específicos de fotografía y geo-información</t>
  </si>
  <si>
    <t>GIF</t>
  </si>
  <si>
    <t>FLAC
MPEG</t>
  </si>
  <si>
    <t>MP4,
MP3</t>
  </si>
  <si>
    <t>MIX</t>
  </si>
  <si>
    <t>Metadatos archivísticos</t>
  </si>
  <si>
    <t>Metadatos</t>
  </si>
  <si>
    <t>METS
MARC21</t>
  </si>
  <si>
    <t>TIFF
WAV
MXF</t>
  </si>
  <si>
    <t>METS
PREMIS
MIX
EBUCORE</t>
  </si>
  <si>
    <t>ALTO</t>
  </si>
  <si>
    <t>ALTO
ESE
EDM</t>
  </si>
  <si>
    <t xml:space="preserve">Dublin Core
MARC21
MODS
METS
</t>
  </si>
  <si>
    <t>ALTO
ESE</t>
  </si>
  <si>
    <t xml:space="preserve">CC BY
CC BY-NC-SA
In Copyright (InC)
</t>
  </si>
  <si>
    <t>CC BY-NC-SA
CC0</t>
  </si>
  <si>
    <t>Impresos antiguos del siglo XVI al XVIII
Impresos del siglo XIX hasta 1958
Prensa histórica
Otras publicaciones seriadas
Carteles
Grabados, dibujos y láminas
Material cartográfico
Material fotográfico
Música impresa o manuscrita
Prensa histórica</t>
  </si>
  <si>
    <t>Bibliotecas de instituciones de enseñanza superior</t>
  </si>
  <si>
    <t>Bibliotecas especializadas. Ministerios</t>
  </si>
  <si>
    <t>Bibliotecas especializadas. Reales Academias</t>
  </si>
  <si>
    <t>Bibliotecas Públicas</t>
  </si>
  <si>
    <t>Tipos de institución</t>
  </si>
  <si>
    <t>Entidad privada vinculada a entidad pública</t>
  </si>
  <si>
    <t>Centro de investigación</t>
  </si>
  <si>
    <t>Biblioteca especializada</t>
  </si>
  <si>
    <t>Nombre del proyecto de digitalización (bcas. digitales)</t>
  </si>
  <si>
    <t>Brújula. Repositorio Institucional de la Universidad Loyola</t>
  </si>
  <si>
    <t>Junta de Andalucía. Centro de Investigación y Recursos de las Artes Escénicas de Andalucía</t>
  </si>
  <si>
    <t>Abadía de Montserrat </t>
  </si>
  <si>
    <t>Archivo Provincial de la Escuela Pía de Cataluña</t>
  </si>
  <si>
    <t>Ayuntamiento de Caldas. Biblioteca Pública Municipal de Caldas de Reis "P.M. Martínez Ferro"</t>
  </si>
  <si>
    <t>Ayuntamiento de Córdoba. Biblioteca Pública Municipal de Córdoba</t>
  </si>
  <si>
    <t>Ayuntamiento de Ermua. Biblioteca Pública Municipal de Ermua</t>
  </si>
  <si>
    <t>Ayuntamiento de Gijón. Archivo Municipal</t>
  </si>
  <si>
    <t>Ayuntamiento de La Coruña. Biblioteca Pública Municipal de La Coruña "Miguel González Garcés"</t>
  </si>
  <si>
    <t>Ayuntamiento de Labastida. Biblioteca Pública Municipal de Labastida</t>
  </si>
  <si>
    <t>Ayuntamiento de Mosteiro de Oseira. Biblioteca Pública Municipal de Mosteiro de Oseira</t>
  </si>
  <si>
    <t>Ayuntamiento de Puig Reig. Biblioteca Pública Municipal de Puig Reig Guillem de Berguedà</t>
  </si>
  <si>
    <t>Ayuntamiento de Ribadeo. Biblioteca Pública Municipal de Ribadeo</t>
  </si>
  <si>
    <t>Ayuntamiento de Valencia</t>
  </si>
  <si>
    <t>Biblioteca Nacional / Regional</t>
  </si>
  <si>
    <t>Pirineos atlánticos</t>
  </si>
  <si>
    <t>Fundación Eugenio Granel</t>
  </si>
  <si>
    <t>Fundación Junta Constructora del Templo Expiatorio de la Sagrada Familia</t>
  </si>
  <si>
    <t>Fundación Museo de la Historia de la Medicina de Cataluña (Fundación - Museu d'Història de la Medicina de Catalunya)</t>
  </si>
  <si>
    <t>Fundación Orfeó Català–Palau de la Música Catalana. Centro de Documentación del Orfeón Catalán</t>
  </si>
  <si>
    <t>Instituto Catalán de las empresas culturales</t>
  </si>
  <si>
    <t>Junta de  Castilla y León. Biblioteca digital de Castilla y León</t>
  </si>
  <si>
    <t>Organismo Autónomo de Patrimonio Local Víctor Balaguer</t>
  </si>
  <si>
    <t>Siroco Información S.L.</t>
  </si>
  <si>
    <t>Universidad Mondragón (Mondragón Unibertsitatea)</t>
  </si>
  <si>
    <t>Xunta de Galicia. Instituto de Educación Secundaria Ramón Otero Pedrayo</t>
  </si>
  <si>
    <t>Porcentaje de entidades digitalizadoras que gestionan bibliotecas:</t>
  </si>
  <si>
    <t>Porcentaje de entidades digitalizadoras que cargan colecciones en bibliotecas ajenas:</t>
  </si>
  <si>
    <t>Porcentaje de entidades digitalizadoras que general colecciones digitales que no están en línea:</t>
  </si>
  <si>
    <t>Otra</t>
  </si>
  <si>
    <t>Prensa histórica
Otras publicaciones seriadas
Grabados, dibujos y láminas
Material cartográfico
Documentos de archivo</t>
  </si>
  <si>
    <t xml:space="preserve">Manuscritos
Impresos antiguos del Siglo XVI al XVIII
Impresos del Siglo XIX hasta 1958
Prensa histórica
Otras publicaciones seriadas
Carteles
Grabados, dibujos y láminas
Material cartográfico
Material fotográfico
Material sonoro
Material audiovisual
Documentos de archivo
Ephemera (naipes, calendarios, cromos, etc.)
Otros
</t>
  </si>
  <si>
    <t>Manuscritos
Incunables
Impresos antiguos del Siglo XVI al XVIII
Impresos del Siglo XIX hasta 1958
Prensa histórica
Otras publicaciones seriadas
Grabados, dibujos y láminas
Material fotográfico
Música impresa o manuscrita
Documentos de archivo
Ephemera (naipes, calendarios, cromos, etc.)</t>
  </si>
  <si>
    <t>Manuscritos
Incunables
Impresos antiguos del Siglo XVI al XVIII
Impresos del Siglo XIX hasta 1958
Prensa histórica
Otras publicaciones seriadas
Carteles
Grabados, dibujos y láminas
Material cartográfico
Material fotográfico
Música impresa o manuscrita
Material sonoro
Material audiovisual
Documentos de archivo
Ephemera (naipes, calendarios, cromos, etc.)</t>
  </si>
  <si>
    <t>Manuscritos
Incunables
Impresos del Siglo XIX hasta 1958
Prensa histórica
Otras publicaciones seriadas
Grabados, dibujos y láminas
Material cartográfico
Música impresa o manuscrita
Documentos de archivo
Impresos antiguos del Siglo XVI al XVIII
Impresos del Siglo XIX hasta 1958
Otras publicaciones seriadas
Carteles</t>
  </si>
  <si>
    <t>Manuscritos
Impresos antiguos del Siglo XVI al XVIII
Impresos del Siglo XIX hasta 1958
Prensa histórica
Otras publicaciones seriadas
Carteles
Grabados, dibujos y láminas
Material cartográfico
Material fotográfico
Música impresa o manuscrita
Material sonoro
Material audiovisual
Documentos de archivo
Ephemera (naipes, calendarios, cromos, etc.)</t>
  </si>
  <si>
    <t xml:space="preserve">Manuscritos
Incunables
Impresos antiguos del Siglo XVI al XVIII
Impresos del Siglo XIX hasta 1958
Prensa histórica
Otras publicaciones seriadas
Carteles
Grabados, dibujos y láminas
Material cartográfico
Material fotográfico
Música impresa o manuscrita
Documentos de archivo
Ephemera (naipes, calendarios, cromos, etc.)
</t>
  </si>
  <si>
    <t>Manuscritos
Incunables
Impresos antiguos del siglo XVI al XVIII
Impresos del siglo XIX hasta 1958
Otras publicaciones seriadas
Grabados, dibujos y láminas
Material cartográfico
Material fotográfico, 
Música impresa o manuscrita
Documentos de archivo</t>
  </si>
  <si>
    <t xml:space="preserve">Manuscritos
Incunables
Impresos antiguos del Siglo XVI al XVIII
Impresos del Siglo XIX hasta 1958
Carteles
Grabados, dibujos y láminas
Material cartográfico
Material fotográfico
Música impresa o manuscrita
Material sonoro
Documentos de archivo
Ephemera (naipes, calendarios, cromos, etc.)
</t>
  </si>
  <si>
    <t>Impresos del Siglo XIX hasta 1958
Otras publicaciones seriadas
Material sonoro
Material audiovisual
Documentos de archivo
Otros</t>
  </si>
  <si>
    <t xml:space="preserve">Manuscritos
Impresos antiguos del Siglo XVI al XVIII
Impresos del Siglo XIX hasta 1958
Prensa histórica
Otras publicaciones seriadas
Carteles
Material cartográfico
Música impresa o manuscrita
Material audiovisual
Documentos de archivo
</t>
  </si>
  <si>
    <t>Prensa histórica
Carteles
Grabados, dibujos y láminas
Material fotográfico
Material sonoro
Material audiovisual
Documentos de archivo
Ephemera (naipes, calendarios, cromos, etc.)
Otros</t>
  </si>
  <si>
    <t>Manuscritos
Incunables
Impresos antiguos del Siglo XVI al XVIII
Impresos del Siglo XIX hasta 1958
Prensa histórica
Otras publicaciones seriadas
Grabados, dibujos y láminas
Material cartográfico
Material fotográfico
Música impresa o manuscrita
Documentos de archivo</t>
  </si>
  <si>
    <t>Grabados, dibujos y láminas
Material cartográfico
Material fotográfico
Documentos de archivo
Manuscritos
Incunables
Impresos antiguos del siglo XVI al XVIII
Impresos del siglo XIX hasta 1958
Prensa histórica
Otras publicaciones seriadas
Carteles
Música impresa o manuscrita
Ephemera (naipes, calendarios, cromos, etc.)</t>
  </si>
  <si>
    <t>Manuscritos
Impresos antiguos del Siglo XVI al XVIII
Impresos del Siglo XIX hasta 1958
Material cartográfico
Material fotográfico
Documentos de archivo</t>
  </si>
  <si>
    <t>Manuscritos
Incunables
Impresos antiguos del Siglo XVI al XVIII
Impresos del Siglo XIX hasta 1958
Prensa histórica
Otras publicaciones seriadas
Carteles
Grabados, dibujos y láminas
Material fotográfico
Música impresa o manuscrita
Documentos de archivo
Ephemera (naipes, calendarios, cromos, etc.)</t>
  </si>
  <si>
    <t>Manuscrito
Incunables
Impresos antiguos del Siglo XVI al XVIII
Impresos del Siglo XIX hasta 1958
Prensa histórica
Otras publicaciones seriadas
Material fotográfico
Documentos de archivo</t>
  </si>
  <si>
    <t>Manuscritos
Incunables
Impresos antiguos del Siglo XVI al XVIII
Impresos del Siglo XIX hasta 1958
Otras publicaciones seriadas
Carteles
Grabados, dibujos y láminas
Material cartográfico
Material fotográfico
Documentos de archivo
Ephemera (naipes, calendarios, cromos, etc.)</t>
  </si>
  <si>
    <t>Manuscritos
Incunables
Impresos antiguos del Siglo XVI al XVIII
Impresos del Siglo XIX hasta 1958
Otras publicaciones seriadas
Grabados, dibujos y láminas
Documentos de archivo</t>
  </si>
  <si>
    <t>Anteriores</t>
  </si>
  <si>
    <t>Siglo XVIII</t>
  </si>
  <si>
    <t>Siglo XVII</t>
  </si>
  <si>
    <t>Siglo XV</t>
  </si>
  <si>
    <t>Siglo XX
Siglo XVIII</t>
  </si>
  <si>
    <t>Generalidades
Filosofía. Psicología. Religión
Ciencias puras. Ciencias naturales
Otras</t>
  </si>
  <si>
    <t>Portugués</t>
  </si>
  <si>
    <t>Dspace ; II pmooViewer</t>
  </si>
  <si>
    <t>XML ; SWF ; ZIP ; PPs ; TXT</t>
  </si>
  <si>
    <t>CC BY-SA</t>
  </si>
  <si>
    <t>CC BY
CC BY-ND
CC0
PDM (Creative Commons Public Domain Mark)</t>
  </si>
  <si>
    <t>CC0
In Copyright (InC)
PDM (Creative Commons Public Domain Mark)</t>
  </si>
  <si>
    <t>CC BY
 In Copyright (InC)
PDM (Creative Commons Public Domain Mark)</t>
  </si>
  <si>
    <t>CC BY-NC-SA, PDM (Creative Commons Public Domain Mark)
In Copyright (InC)
In Copyright - EU Orphan Work (InC-OW-EU)
Otras</t>
  </si>
  <si>
    <t>Número de equipos de digitalización de la institución</t>
  </si>
  <si>
    <t>Presupuesto anual dedicado a la digitalización</t>
  </si>
  <si>
    <t>Varias copias de los soportes
Otros</t>
  </si>
  <si>
    <t>TIFF
WMV</t>
  </si>
  <si>
    <t>MXF</t>
  </si>
  <si>
    <t>Manuscritos
Incunables
Impresos antiguos del siglo XVI al XVIII,
Impresos del siglo XIX hasta 1958
Grabados, dibujos y láminas
Material cartográfico
Material fotográfico
Música impresa o manuscrita
Documento de archivo</t>
  </si>
  <si>
    <t>Manuscritos
Incunables
Impresos antiguos del siglo XVI al XVIII
Impresos del siglo XIX hasta 1958
Documento de archivo</t>
  </si>
  <si>
    <t>1 persona externa al Museo digitaliza Documento de archivo dos días a la semana. No digitaliza documentos de biblioteca</t>
  </si>
  <si>
    <t>Material cartográfico
Documento de archivo
Otros</t>
  </si>
  <si>
    <t>Manuscritos
Incunables
Impresos antiguos del siglo XVI al XVIII
Impresos del siglo XIX hasta 1958
Prensa histórica
Material cartográfico
Documento de archivo</t>
  </si>
  <si>
    <t>Manuscritos
Incunables
Impresos antiguos del siglo XVI al XVIII
Impresos del siglo XIX hasta 1958
Prensa histórica
Otras publicaciones seriadas
Carteles
Grabados, dibujos y láminas
Material cartográfico
Material fotográfico
Música impresa o manuscrita
Material sonoro
Material audiovisual
Documento de archivo</t>
  </si>
  <si>
    <t>Manuscritos
Impresos antiguos del siglo XVI al XVIII
Impresos del siglo XIX hasta 1958
Carteles
Material fotográfico
Documento de archivo</t>
  </si>
  <si>
    <t>Resto de fondo antiguo y Documento de archivo</t>
  </si>
  <si>
    <t>Manuscritos
Impresos del siglo XIX hasta 1958
Otras publicaciones seriadas
Grabados, dibujos y láminas
Material fotográfico
Música impresa o manuscrita
Material sonoro
Material audiovisual
Documento de archivo</t>
  </si>
  <si>
    <t>Impresos antiguos del Siglo XVI al XVIII
Impresos del Siglo XIX hasta 1958
Prensa histórica
Otras publicaciones seriadas
Material fotográfico
Material sonoro
Material audiovisual</t>
  </si>
  <si>
    <t>Manuscritos
Grabados, dibujos y láminas
Material cartográfico
Material fotográfico
Material sonoro
Documento de archivo
Ephemera (naipes, calendarios, cromos, etc.)
Música impresa o manuscrita</t>
  </si>
  <si>
    <t>Instituto de Estudios Ilerdenses</t>
  </si>
  <si>
    <t>UCrea</t>
  </si>
  <si>
    <t>[Digitalización de fondos de la Universidad de Oviedo]</t>
  </si>
  <si>
    <t>[Fondos digitalizados de la Biblioteca Municipal de Elche Pedro Ibarra]</t>
  </si>
  <si>
    <t>Archivo de la Palabra de Castilla- La Mancha</t>
  </si>
  <si>
    <t>Sistema Arxivístic Valencià en Xarxa. AHCV </t>
  </si>
  <si>
    <t>Sistema Arxivístic Valencià en Xarxa. ARV </t>
  </si>
  <si>
    <t>Biblioteca Digital Loyola</t>
  </si>
  <si>
    <t>Biblioteca Central de Capuchinos, sede Pamplona [Biblioteca Digital de Capuchinos]</t>
  </si>
  <si>
    <t>Biblioteca Digital de Albacete "Tomás Navarro Tomás" del Instituto de Estudios Albacetenses "Don Juan Manuel"</t>
  </si>
  <si>
    <t>Biblioteca Digital del IGN </t>
  </si>
  <si>
    <t>Biblioteca Digital del Museo del Prado</t>
  </si>
  <si>
    <t>Docusalut. Repositorio</t>
  </si>
  <si>
    <t>Tipología</t>
  </si>
  <si>
    <t>Nº de bibliotecas</t>
  </si>
  <si>
    <t>Nº de bibliotecas digitales</t>
  </si>
  <si>
    <t>Ministerio de Transportes, Movilidad y Agenda Urbana. Instituto Geográfico Nacional</t>
  </si>
  <si>
    <t>Junta de Andalucía. Consejería de Cultura y Deporte</t>
  </si>
  <si>
    <t>Junta de Andalucía. Patronato de la Alhambra y el Generalife</t>
  </si>
  <si>
    <t>RISalud - Biblioteca Virtual del Sistema Sanitario Público de Andalucía.</t>
  </si>
  <si>
    <t>Titularidad</t>
  </si>
  <si>
    <t>Titularida de la entidad</t>
  </si>
  <si>
    <t>Administración Autonómica</t>
  </si>
  <si>
    <t>Administración autonómica</t>
  </si>
  <si>
    <t>Administración local</t>
  </si>
  <si>
    <t>Administración Estatal</t>
  </si>
  <si>
    <t>Archivo de la Diputación Provincial de Cáceres</t>
  </si>
  <si>
    <t>Plataforma de documentos digitalizados. Servicio de Archivo de la Diputación de Sevilla</t>
  </si>
  <si>
    <t>Diputación Provincial de Castellón</t>
  </si>
  <si>
    <t>Documento de archivo
Impresos antiguos del siglo XVI al XVIII</t>
  </si>
  <si>
    <t>Administración Local</t>
  </si>
  <si>
    <t>Ministerio de Cultura / Gobierno de Cantabria. Biblioteca Central de Cantabria / Biblioteca Pública del Estado en Santander</t>
  </si>
  <si>
    <t>Ministerio de Cultura / Junta de Andalucía. Biblioteca Pública del Estado en Jaén</t>
  </si>
  <si>
    <t>Ministerio de Cultura / Junta de Andalucía. Biblioteca Pública del Estado en Málaga</t>
  </si>
  <si>
    <t>Ministerio de Cultura / Gobierno de Canarias. Biblioteca Pública del Estado de Las Palmas de Gran Canaria</t>
  </si>
  <si>
    <t>Ministerio de Cultura / Xunta de Galicia. Biblioteca Pública del Estado en A Coruña "Miguel González Garcés"</t>
  </si>
  <si>
    <t>Ministerio de Cultura  / Junta de Comunidades de Castilla-La Mancha. Biblioteca Pública del Estado en Albacete</t>
  </si>
  <si>
    <t>Ministerio de Cultura / Generalitat Valenciana. Biblioteca Pública del Estado en Alicante "Azorín"</t>
  </si>
  <si>
    <t>Ministerio de Cultura / Junta de Andalucía. Biblioteca Pública del Estado en Almería "Francisco Villaespesa" / Junta de Andalucía</t>
  </si>
  <si>
    <t>Ministerio de Cultura / Junta de Castilla y León. Biblioteca Pública del Estado en Ávila</t>
  </si>
  <si>
    <t>Ministerio de Cultura / Junta de Extremadura. Biblioteca Pública del Estado en Badajoz</t>
  </si>
  <si>
    <t>Ministerio de Cultura / Junta de Castilla y León. Biblioteca Pública del Estado en Burgos</t>
  </si>
  <si>
    <t>Ministerio de Cultura / Junta de Extremadura. Biblioteca Pública del Estado en Cáceres "Antonio Rodríguez-Moñino/María Brey"</t>
  </si>
  <si>
    <t>Ministerio de Cultura / Junta de Andalucía. Biblioteca Pública del Estado en Cádiz</t>
  </si>
  <si>
    <t>Ministerio de Cultura / Generalitat Valenciana. Biblioteca Pública del Estado en Castellón</t>
  </si>
  <si>
    <t>Ministerio de Cultura / Junta de Comunidades de Castilla-La Mancha. Biblioteca Pública del Estado en Ciudad Real</t>
  </si>
  <si>
    <t>Ministerio de Cultura / Junta de Andalucía. Biblioteca Pública del Estado en Córdoba</t>
  </si>
  <si>
    <t>Ministerio de Cultura / Junta de Comunidades de Castilla-La Mancha. Biblioteca Pública del Estado en Cuenca "Fermín Caballero"</t>
  </si>
  <si>
    <t xml:space="preserve">Ministerio de Cultura / Principado de Asturias. Biblioteca Pública del Estado en Gijón "Jovellanos" </t>
  </si>
  <si>
    <t>Ministerio de Cultura / Generalitat de Catalunya. Biblioteca Pública del Estado en Girona "Carles Rahola"</t>
  </si>
  <si>
    <t>Ministerio de Cultura / Junta de Comunidades de Castilla-La Mancha. Biblioteca Pública del Estado en Guadalajara</t>
  </si>
  <si>
    <t>Ministerio de Cultura / Junta de Andalucía. Biblioteca Pública del Estado en Huelva</t>
  </si>
  <si>
    <t>Ministerio de Cultura / Gobierno de Aragón. Biblioteca Pública del Estado en Huesca</t>
  </si>
  <si>
    <t>Ministerio de Cultura / Junta de Castilla y León. Biblioteca Pública del Estado en León</t>
  </si>
  <si>
    <t>Ministerio de Cultura / Generalitat de Catalunya. Biblioteca Pública del Estado en Lleida</t>
  </si>
  <si>
    <t>Ministerio de Cultura / Gobierno de La Rioja. Biblioteca Pública del Estado en Logroño</t>
  </si>
  <si>
    <t>Ministerio de Cultura / Xunta de Galicia. Biblioteca Pública del Estado en Lugo</t>
  </si>
  <si>
    <t>Ministerio de Cultura / Govern de les Illes Balears. Biblioteca Pública del Estado en Mahón</t>
  </si>
  <si>
    <t>Ministerio de Cultura / Comunidad Autónoma de la Región de Murcia. Biblioteca Pública del Estado en Murcia</t>
  </si>
  <si>
    <t>Ministerio de Cultura / Xunta de Galicia. Biblioteca Pública del Estado en Orense</t>
  </si>
  <si>
    <t>Ministerio de Cultura / Generalita Valenciana. Biblioteca Pública del Estado en Orihuela "Fernando de Loazes"</t>
  </si>
  <si>
    <t>Ministerio de Cultura / Principado de Asturias. Biblioteca Pública del Estado en Oviedo</t>
  </si>
  <si>
    <t>Ministerio de Cultura / Junta de Castilla y León. Biblioteca Pública del Estado en Palencia</t>
  </si>
  <si>
    <t>Ministerio de Cultura / Govern de les Illes Balears. Biblioteca Pública del Estado en Palma de Mallorca "Can Sales"</t>
  </si>
  <si>
    <t>Ministerio de Cultura / Xunta de Galicia. Biblioteca Pública del Estado en Pontevedra "Antonio Odriozola"</t>
  </si>
  <si>
    <t>Ministerio de Cultura / Junta de Castilla y León. Biblioteca Pública del Estado en Salamanca</t>
  </si>
  <si>
    <t>Ministerio de Cultura / Gobierno de Canarias. Biblioteca Pública del Estado en Santa Cruz de Tenerife</t>
  </si>
  <si>
    <t>Ministerio de Cultura / Junta de Castilla y León. Biblioteca Pública del Estado en Segovia</t>
  </si>
  <si>
    <t>Ministerio de Cultura / Junta de Castilla y León. Biblioteca Pública del Estado en Soria</t>
  </si>
  <si>
    <t>Ministerio de Cultura / Generalitat de Catalunya. Biblioteca Pública del Estado en Tarragona</t>
  </si>
  <si>
    <t>Ministerio de Cultura / Gobierno de Aragón. Biblioteca Pública del Estado en Teruel "Javier Sierra"</t>
  </si>
  <si>
    <t>Ministerio de Cultura / Junta de Comunidades de Castilla-La Mancha. Biblioteca Pública del Estado en Toledo / Biblioteca de Castilla-La Mancha</t>
  </si>
  <si>
    <t>Ministerio de Cultura / Junta de Castilla y León. Biblioteca Pública del Estado en Valladolid / Biblioteca de Castilla y León</t>
  </si>
  <si>
    <t>Ministerio de Cultura / Gobierno Vasco. Biblioteca Pública del Estado en Vitoria - Casa de Cultura Ignacio Aldecoa</t>
  </si>
  <si>
    <t>Ministerio de Cultura / Junta de Castilla y León. Biblioteca Pública del Estado en Zamora</t>
  </si>
  <si>
    <t>Ministerio de Cultura / Gobierno de Aragón. Biblioteca Pública del Estado en Zaragoza / Biblioteca de Aragón</t>
  </si>
  <si>
    <t>Amigos canarios de la Ópera Sansofé (Las Palmas de Gran Canaria, 1969-1972)</t>
  </si>
  <si>
    <t>Archivo Histórico de la Heredad de aguas de Arucas y Firgas</t>
  </si>
  <si>
    <t>Archivo Vasco de la Música (Fundación ERESBIL)</t>
  </si>
  <si>
    <t>Argia Fundazioa. Fototeca</t>
  </si>
  <si>
    <t>Biblioteca Casa Consulado (La Coruña)</t>
  </si>
  <si>
    <t>Departamento / organismo de institución pública</t>
  </si>
  <si>
    <t>Ayuntamiento de Santander. Biblioteca Pública Municipal de Menéndez Pelayo. Fondo de teatro antiguo español</t>
  </si>
  <si>
    <t>Administración estatal</t>
  </si>
  <si>
    <t>Titularidad entidad</t>
  </si>
  <si>
    <t>Instituto de Estudios Ilerdencs (Diputación de Lleida)</t>
  </si>
  <si>
    <t>Ministerio de Cultura / Principado de Asturias. Biblioteca de Asturias "Ramón Pérez de Ayala" / Biblioteca Pública del Estado en Oviedo</t>
  </si>
  <si>
    <t>TITULARIDAD</t>
  </si>
  <si>
    <t>TIPOLOGÍA</t>
  </si>
  <si>
    <t>Porcentaje de instituciones con bibliotecas digitales</t>
  </si>
  <si>
    <t>Media de instituciones con bibliotecas digitales</t>
  </si>
  <si>
    <t>Nº de instituciones con bibliotecas digitales individuales</t>
  </si>
  <si>
    <t>Porcentaje de instituciones con  bibliotecas digitales individuales</t>
  </si>
  <si>
    <t>Media de instituciones con  bibliotecas digitales individuales</t>
  </si>
  <si>
    <t>Nº Instituciones con bibliotecas digitales colectivas</t>
  </si>
  <si>
    <t>Instituciones digitalizadores</t>
  </si>
  <si>
    <t>Porcentaje de instituciones con bibliotecas digitales colectivas</t>
  </si>
  <si>
    <t>Media de instituciones con bibliotecas digitales colectivas</t>
  </si>
  <si>
    <t>Media de instituciones con bibliotecas digitales digitales colectivas</t>
  </si>
  <si>
    <t>Nº de bibliotecas digitales de la institución</t>
  </si>
  <si>
    <t>Porcentaje de bibliotecas digitales de la institución</t>
  </si>
  <si>
    <t>Ministerio de Cultura / Gobierno de Aragón. Biblioteca de Aragón / Biblioteca Pública del Estado en Zaragoza</t>
  </si>
  <si>
    <t>Gobierno de Navarra. Archivo Real y General de Navarra. Servicio de Bibliotecas</t>
  </si>
  <si>
    <t>Principado de Asturias. Consejería de Educación y Cultura</t>
  </si>
  <si>
    <t>Junta de Andalucía. Consejería de Salud y Consumo de la Junta de Andalucía. Fundación Pública Andaluza Progreso y Salud</t>
  </si>
  <si>
    <t>Los datos varían en el caso de archivos y universitarias, ya que una misma instituicón (la Universidad Politécnica de Madrid) tiene dos bibliotecas digitales de distinta tipología</t>
  </si>
  <si>
    <t>Nº de proyectos digitales cargados en bibliotecas ajenas</t>
  </si>
  <si>
    <t>Porcentaje de proyectos digitales cargados en bibliotecas ajenas</t>
  </si>
  <si>
    <t>Media de proyectos digitales cargados en bibliotecas ajenas</t>
  </si>
  <si>
    <t>Media de  proyectos digitales cargados en bibliotecas ajenas</t>
  </si>
  <si>
    <t>SUMAR.SI(D2:D761;"</t>
  </si>
  <si>
    <t>Porcentaje de instituciones con proyectos de digitalización</t>
  </si>
  <si>
    <t>Nº de instituciones con proyectos de digitalización</t>
  </si>
  <si>
    <t>Media de instituciones con proyectos de digitalización</t>
  </si>
  <si>
    <t>Nº de bibliotecas digitales de la tipología</t>
  </si>
  <si>
    <t>Media de bibliotecas digitales de la tipología</t>
  </si>
  <si>
    <t>Bibliotecas digitales</t>
  </si>
  <si>
    <t>Total</t>
  </si>
  <si>
    <t>Biblioteca individual</t>
  </si>
  <si>
    <t>Biblioteca colectiva</t>
  </si>
  <si>
    <t>Porcentaje</t>
  </si>
  <si>
    <t>Media</t>
  </si>
  <si>
    <t>Universidades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</si>
</sst>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_ ;\-0\ "/>
  </numFmts>
  <fonts count="19" x14ac:knownFonts="1">
    <font>
      <sz val="11"/>
      <color theme="1"/>
      <name val="Calibri"/>
      <family val="2"/>
      <scheme val="minor"/>
    </font>
    <font>
      <sz val="11"/>
      <name val="Calibri"/>
      <family val="2"/>
      <scheme val="minor"/>
    </font>
    <font>
      <b/>
      <sz val="12"/>
      <name val="Abadi"/>
      <family val="2"/>
    </font>
    <font>
      <sz val="8"/>
      <name val="Arial"/>
      <family val="2"/>
    </font>
    <font>
      <sz val="12"/>
      <name val="Abadi"/>
      <family val="2"/>
    </font>
    <font>
      <sz val="11"/>
      <color theme="1"/>
      <name val="Calibri"/>
      <family val="2"/>
      <scheme val="minor"/>
    </font>
    <font>
      <sz val="14"/>
      <color theme="3" tint="9.9978637043366805E-2"/>
      <name val="Calibri"/>
      <family val="2"/>
      <scheme val="minor"/>
    </font>
    <font>
      <sz val="9"/>
      <name val="Bookman Old Style"/>
      <family val="1"/>
    </font>
    <font>
      <i/>
      <sz val="11"/>
      <color rgb="FF000000"/>
      <name val="Calibri"/>
      <family val="2"/>
      <scheme val="minor"/>
    </font>
    <font>
      <sz val="11"/>
      <color theme="3" tint="9.9978637043366805E-2"/>
      <name val="Calibri"/>
      <family val="2"/>
      <scheme val="minor"/>
    </font>
    <font>
      <b/>
      <sz val="11"/>
      <color theme="1"/>
      <name val="Calibri"/>
      <family val="2"/>
      <scheme val="minor"/>
    </font>
    <font>
      <sz val="11"/>
      <color theme="1"/>
      <name val="Aptos"/>
      <family val="2"/>
    </font>
    <font>
      <sz val="11"/>
      <color rgb="FFFF0000"/>
      <name val="Calibri"/>
      <family val="2"/>
      <scheme val="minor"/>
    </font>
    <font>
      <b/>
      <sz val="14"/>
      <color theme="3" tint="9.9978637043366805E-2"/>
      <name val="Calibri"/>
      <family val="2"/>
      <scheme val="minor"/>
    </font>
    <font>
      <sz val="12"/>
      <color theme="1"/>
      <name val="Calibri"/>
      <family val="2"/>
      <scheme val="minor"/>
    </font>
    <font>
      <b/>
      <sz val="11"/>
      <color theme="3" tint="9.9978637043366805E-2"/>
      <name val="Calibri"/>
      <family val="2"/>
      <scheme val="minor"/>
    </font>
    <font>
      <b/>
      <sz val="16"/>
      <color theme="3" tint="9.9978637043366805E-2"/>
      <name val="Calibri"/>
      <family val="2"/>
      <scheme val="minor"/>
    </font>
    <font>
      <b/>
      <sz val="12"/>
      <color rgb="FF000000"/>
      <name val="Calibri"/>
      <family val="2"/>
    </font>
    <font>
      <sz val="11"/>
      <color rgb="FF000000"/>
      <name val="Calibri"/>
      <family val="2"/>
    </font>
  </fonts>
  <fills count="16">
    <fill>
      <patternFill patternType="none"/>
    </fill>
    <fill>
      <patternFill patternType="gray125"/>
    </fill>
    <fill>
      <patternFill patternType="solid">
        <fgColor theme="8" tint="0.79998168889431442"/>
        <bgColor indexed="64"/>
      </patternFill>
    </fill>
    <fill>
      <patternFill patternType="solid">
        <fgColor theme="7" tint="0.39997558519241921"/>
        <bgColor indexed="64"/>
      </patternFill>
    </fill>
    <fill>
      <patternFill patternType="solid">
        <fgColor rgb="FF43CEFF"/>
        <bgColor indexed="64"/>
      </patternFill>
    </fill>
    <fill>
      <patternFill patternType="solid">
        <fgColor theme="5" tint="0.39997558519241921"/>
        <bgColor indexed="64"/>
      </patternFill>
    </fill>
    <fill>
      <patternFill patternType="solid">
        <fgColor theme="0"/>
        <bgColor indexed="64"/>
      </patternFill>
    </fill>
    <fill>
      <patternFill patternType="solid">
        <fgColor rgb="FFCCFFCC"/>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CCFF"/>
        <bgColor indexed="64"/>
      </patternFill>
    </fill>
    <fill>
      <patternFill patternType="solid">
        <fgColor theme="4" tint="0.79998168889431442"/>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2CC"/>
        <bgColor indexed="64"/>
      </patternFill>
    </fill>
    <fill>
      <patternFill patternType="solid">
        <fgColor rgb="FFDEEAF6"/>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s>
  <cellStyleXfs count="4">
    <xf numFmtId="0" fontId="0" fillId="0" borderId="0"/>
    <xf numFmtId="0" fontId="3" fillId="0" borderId="0"/>
    <xf numFmtId="9" fontId="5" fillId="0" borderId="0" applyFont="0" applyFill="0" applyBorder="0" applyAlignment="0" applyProtection="0"/>
    <xf numFmtId="43" fontId="5" fillId="0" borderId="0" applyFont="0" applyFill="0" applyBorder="0" applyAlignment="0" applyProtection="0"/>
  </cellStyleXfs>
  <cellXfs count="147">
    <xf numFmtId="0" fontId="0" fillId="0" borderId="0" xfId="0"/>
    <xf numFmtId="0" fontId="0" fillId="0" borderId="1" xfId="0" applyBorder="1"/>
    <xf numFmtId="0" fontId="2" fillId="2" borderId="1" xfId="0" applyFont="1" applyFill="1" applyBorder="1" applyAlignment="1">
      <alignment horizontal="center"/>
    </xf>
    <xf numFmtId="0" fontId="4" fillId="0" borderId="1" xfId="1" applyFont="1" applyBorder="1" applyAlignment="1">
      <alignment horizontal="left" vertical="center"/>
    </xf>
    <xf numFmtId="0" fontId="0" fillId="0" borderId="1" xfId="0" applyBorder="1" applyAlignment="1">
      <alignment wrapText="1"/>
    </xf>
    <xf numFmtId="0" fontId="0" fillId="0" borderId="0" xfId="0" applyAlignment="1">
      <alignment vertical="center"/>
    </xf>
    <xf numFmtId="0" fontId="6" fillId="3" borderId="1" xfId="0" applyFont="1" applyFill="1" applyBorder="1" applyAlignment="1">
      <alignment horizontal="center" vertical="center" wrapText="1"/>
    </xf>
    <xf numFmtId="0" fontId="0" fillId="4" borderId="1" xfId="0" applyFill="1" applyBorder="1" applyAlignment="1">
      <alignment horizontal="left" vertical="center" wrapText="1"/>
    </xf>
    <xf numFmtId="0" fontId="0" fillId="0" borderId="1" xfId="0" applyBorder="1" applyAlignment="1">
      <alignment vertical="center" wrapText="1"/>
    </xf>
    <xf numFmtId="0" fontId="0" fillId="0" borderId="0" xfId="0" applyAlignment="1">
      <alignment vertical="center" wrapText="1"/>
    </xf>
    <xf numFmtId="0" fontId="0" fillId="5" borderId="1" xfId="0" applyFill="1" applyBorder="1"/>
    <xf numFmtId="0" fontId="0" fillId="0" borderId="1" xfId="0" applyBorder="1" applyAlignment="1">
      <alignment horizontal="left" vertical="center" wrapText="1"/>
    </xf>
    <xf numFmtId="0" fontId="0" fillId="0" borderId="2" xfId="0" applyBorder="1" applyAlignment="1">
      <alignment vertical="center"/>
    </xf>
    <xf numFmtId="0" fontId="0" fillId="0" borderId="1" xfId="0" applyBorder="1" applyAlignment="1">
      <alignment vertical="center"/>
    </xf>
    <xf numFmtId="0" fontId="0" fillId="0" borderId="1" xfId="0" applyBorder="1" applyAlignment="1">
      <alignment horizontal="right" vertical="center"/>
    </xf>
    <xf numFmtId="9" fontId="0" fillId="0" borderId="1" xfId="2" applyFont="1" applyFill="1" applyBorder="1" applyAlignment="1">
      <alignment horizontal="left" vertical="center" wrapText="1"/>
    </xf>
    <xf numFmtId="0" fontId="0" fillId="0" borderId="1" xfId="0" applyBorder="1" applyAlignment="1">
      <alignment horizontal="left" vertical="center"/>
    </xf>
    <xf numFmtId="0" fontId="0" fillId="0" borderId="0" xfId="0" applyAlignment="1">
      <alignment horizontal="right" vertical="center"/>
    </xf>
    <xf numFmtId="0" fontId="6" fillId="3" borderId="1" xfId="0" applyFont="1" applyFill="1" applyBorder="1" applyAlignment="1">
      <alignment horizontal="right" vertical="center" wrapText="1"/>
    </xf>
    <xf numFmtId="0" fontId="6" fillId="3" borderId="7" xfId="0" applyFont="1" applyFill="1" applyBorder="1" applyAlignment="1">
      <alignment horizontal="center" vertical="center" wrapText="1"/>
    </xf>
    <xf numFmtId="0" fontId="1" fillId="7" borderId="1" xfId="0" applyFont="1" applyFill="1" applyBorder="1" applyAlignment="1">
      <alignment horizontal="left" vertical="center" wrapText="1"/>
    </xf>
    <xf numFmtId="0" fontId="1" fillId="8" borderId="1" xfId="0" applyFont="1" applyFill="1" applyBorder="1" applyAlignment="1">
      <alignment horizontal="left" vertical="center" wrapText="1"/>
    </xf>
    <xf numFmtId="0" fontId="1" fillId="0" borderId="1" xfId="0" applyFont="1" applyBorder="1" applyAlignment="1">
      <alignment horizontal="center" vertical="center" wrapText="1"/>
    </xf>
    <xf numFmtId="164" fontId="0" fillId="0" borderId="1" xfId="3" applyNumberFormat="1" applyFont="1" applyFill="1" applyBorder="1" applyAlignment="1">
      <alignment horizontal="center" vertical="center" wrapText="1"/>
    </xf>
    <xf numFmtId="0" fontId="0" fillId="0" borderId="1" xfId="0" applyBorder="1" applyAlignment="1">
      <alignment horizontal="center" vertical="center" wrapText="1"/>
    </xf>
    <xf numFmtId="0" fontId="9" fillId="3" borderId="1" xfId="0" applyFont="1" applyFill="1" applyBorder="1" applyAlignment="1">
      <alignment horizontal="center" vertical="center" wrapText="1"/>
    </xf>
    <xf numFmtId="0" fontId="0" fillId="6" borderId="1" xfId="0" applyFill="1" applyBorder="1" applyAlignment="1">
      <alignment horizontal="left" vertical="center" wrapText="1"/>
    </xf>
    <xf numFmtId="0" fontId="0" fillId="6" borderId="1" xfId="0" applyFill="1" applyBorder="1" applyAlignment="1">
      <alignment horizontal="left" vertical="center"/>
    </xf>
    <xf numFmtId="0" fontId="0" fillId="6" borderId="1" xfId="0" applyFill="1" applyBorder="1" applyAlignment="1">
      <alignment vertical="center"/>
    </xf>
    <xf numFmtId="0" fontId="1" fillId="6" borderId="1" xfId="0" applyFont="1" applyFill="1" applyBorder="1" applyAlignment="1">
      <alignment horizontal="left" vertical="center" wrapText="1"/>
    </xf>
    <xf numFmtId="0" fontId="0" fillId="9" borderId="1" xfId="0" applyFill="1" applyBorder="1" applyAlignment="1">
      <alignment vertical="center" wrapText="1"/>
    </xf>
    <xf numFmtId="0" fontId="0" fillId="9" borderId="1" xfId="0" applyFill="1" applyBorder="1"/>
    <xf numFmtId="0" fontId="0" fillId="9" borderId="5" xfId="0" applyFill="1" applyBorder="1" applyAlignment="1">
      <alignment vertical="center" wrapText="1"/>
    </xf>
    <xf numFmtId="0" fontId="0" fillId="9" borderId="8" xfId="0" applyFill="1" applyBorder="1" applyAlignment="1">
      <alignment vertical="center" wrapText="1"/>
    </xf>
    <xf numFmtId="0" fontId="0" fillId="9" borderId="4" xfId="0" applyFill="1" applyBorder="1"/>
    <xf numFmtId="0" fontId="0" fillId="9" borderId="0" xfId="0" applyFill="1" applyAlignment="1">
      <alignment vertical="center" wrapText="1"/>
    </xf>
    <xf numFmtId="0" fontId="0" fillId="9" borderId="1" xfId="0" applyFill="1" applyBorder="1" applyAlignment="1">
      <alignment vertical="center"/>
    </xf>
    <xf numFmtId="0" fontId="0" fillId="10" borderId="1" xfId="0" applyFill="1" applyBorder="1" applyAlignment="1">
      <alignment vertical="center"/>
    </xf>
    <xf numFmtId="0" fontId="0" fillId="0" borderId="5" xfId="0" applyBorder="1" applyAlignment="1">
      <alignment vertical="center"/>
    </xf>
    <xf numFmtId="0" fontId="0" fillId="0" borderId="9" xfId="0" applyBorder="1" applyAlignment="1">
      <alignment vertical="center"/>
    </xf>
    <xf numFmtId="0" fontId="0" fillId="0" borderId="9" xfId="0" applyBorder="1" applyAlignment="1">
      <alignment vertical="center" wrapText="1"/>
    </xf>
    <xf numFmtId="0" fontId="0" fillId="0" borderId="10" xfId="0" applyBorder="1" applyAlignment="1">
      <alignment vertical="center"/>
    </xf>
    <xf numFmtId="0" fontId="0" fillId="0" borderId="9" xfId="0" applyBorder="1" applyAlignment="1">
      <alignment horizontal="left" vertical="center" wrapText="1"/>
    </xf>
    <xf numFmtId="0" fontId="0" fillId="0" borderId="1" xfId="0" applyBorder="1" applyAlignment="1">
      <alignment horizontal="center" vertical="center"/>
    </xf>
    <xf numFmtId="0" fontId="0" fillId="0" borderId="0" xfId="0" applyAlignment="1">
      <alignment horizontal="center" vertical="center"/>
    </xf>
    <xf numFmtId="0" fontId="0" fillId="0" borderId="5" xfId="0" applyBorder="1" applyAlignment="1">
      <alignment vertical="center" wrapText="1"/>
    </xf>
    <xf numFmtId="0" fontId="0" fillId="0" borderId="10" xfId="0" applyBorder="1"/>
    <xf numFmtId="0" fontId="0" fillId="0" borderId="10" xfId="0" applyBorder="1" applyAlignment="1">
      <alignment horizontal="left" vertical="center" wrapText="1"/>
    </xf>
    <xf numFmtId="0" fontId="0" fillId="0" borderId="5" xfId="0" applyBorder="1"/>
    <xf numFmtId="0" fontId="1" fillId="0" borderId="5" xfId="0" applyFont="1" applyBorder="1" applyAlignment="1">
      <alignment horizontal="left" vertical="center" wrapText="1"/>
    </xf>
    <xf numFmtId="0" fontId="1" fillId="0" borderId="1" xfId="0" applyFont="1" applyBorder="1" applyAlignment="1">
      <alignment horizontal="left" vertical="center" wrapText="1"/>
    </xf>
    <xf numFmtId="0" fontId="10" fillId="11" borderId="1" xfId="0" applyFont="1" applyFill="1" applyBorder="1" applyAlignment="1">
      <alignment horizontal="center" vertical="center"/>
    </xf>
    <xf numFmtId="0" fontId="0" fillId="0" borderId="0" xfId="0" applyAlignment="1">
      <alignment horizontal="right" vertical="center" wrapText="1"/>
    </xf>
    <xf numFmtId="0" fontId="0" fillId="0" borderId="2" xfId="0" applyBorder="1" applyAlignment="1">
      <alignment horizontal="left" vertical="center" wrapText="1"/>
    </xf>
    <xf numFmtId="3" fontId="0" fillId="0" borderId="1" xfId="0" applyNumberFormat="1" applyBorder="1" applyAlignment="1">
      <alignment horizontal="center" vertical="center" wrapText="1"/>
    </xf>
    <xf numFmtId="165" fontId="0" fillId="0" borderId="1" xfId="3" applyNumberFormat="1" applyFont="1" applyFill="1" applyBorder="1" applyAlignment="1">
      <alignment horizontal="right" vertical="center"/>
    </xf>
    <xf numFmtId="0" fontId="0" fillId="0" borderId="1" xfId="0" applyBorder="1" applyAlignment="1">
      <alignment horizontal="center"/>
    </xf>
    <xf numFmtId="0" fontId="0" fillId="0" borderId="2" xfId="0" applyBorder="1" applyAlignment="1">
      <alignment vertical="center" wrapText="1"/>
    </xf>
    <xf numFmtId="0" fontId="0" fillId="0" borderId="2" xfId="0" applyBorder="1" applyAlignment="1">
      <alignment horizontal="left" vertical="center"/>
    </xf>
    <xf numFmtId="3" fontId="1" fillId="0" borderId="1" xfId="0" applyNumberFormat="1" applyFont="1" applyBorder="1" applyAlignment="1">
      <alignment horizontal="center" vertical="center" wrapText="1"/>
    </xf>
    <xf numFmtId="0" fontId="1" fillId="0" borderId="9" xfId="0" applyFont="1" applyBorder="1" applyAlignment="1">
      <alignment horizontal="left" vertical="center" wrapText="1"/>
    </xf>
    <xf numFmtId="0" fontId="0" fillId="0" borderId="9" xfId="0" applyBorder="1"/>
    <xf numFmtId="0" fontId="0" fillId="0" borderId="5" xfId="0" applyBorder="1" applyAlignment="1">
      <alignment horizontal="left" vertical="center"/>
    </xf>
    <xf numFmtId="9" fontId="0" fillId="0" borderId="1" xfId="2" applyFont="1" applyFill="1" applyBorder="1" applyAlignment="1">
      <alignment horizontal="center" vertical="center" wrapText="1"/>
    </xf>
    <xf numFmtId="0" fontId="0" fillId="0" borderId="2" xfId="0" applyBorder="1"/>
    <xf numFmtId="164" fontId="0" fillId="0" borderId="1" xfId="3" applyNumberFormat="1" applyFont="1" applyFill="1" applyBorder="1" applyAlignment="1">
      <alignment horizontal="left" vertical="center"/>
    </xf>
    <xf numFmtId="0" fontId="1" fillId="0" borderId="2" xfId="0" applyFont="1" applyBorder="1" applyAlignment="1">
      <alignment horizontal="left" vertical="center" wrapText="1"/>
    </xf>
    <xf numFmtId="3" fontId="7" fillId="0" borderId="1" xfId="0" applyNumberFormat="1" applyFont="1" applyBorder="1" applyAlignment="1">
      <alignment horizontal="center" vertical="center" wrapText="1"/>
    </xf>
    <xf numFmtId="0" fontId="0" fillId="0" borderId="4" xfId="0" applyBorder="1"/>
    <xf numFmtId="0" fontId="0" fillId="0" borderId="4" xfId="0" applyBorder="1" applyAlignment="1">
      <alignment vertical="center" wrapText="1"/>
    </xf>
    <xf numFmtId="0" fontId="0" fillId="0" borderId="4" xfId="0" applyBorder="1" applyAlignment="1">
      <alignment horizontal="center"/>
    </xf>
    <xf numFmtId="0" fontId="0" fillId="0" borderId="8" xfId="0" applyBorder="1"/>
    <xf numFmtId="9" fontId="0" fillId="0" borderId="1" xfId="2" applyFont="1" applyFill="1" applyBorder="1" applyAlignment="1">
      <alignment horizontal="left" vertical="center"/>
    </xf>
    <xf numFmtId="0" fontId="0" fillId="0" borderId="6" xfId="0" applyBorder="1" applyAlignment="1">
      <alignment vertical="center"/>
    </xf>
    <xf numFmtId="0" fontId="11" fillId="0" borderId="0" xfId="0" applyFont="1" applyAlignment="1">
      <alignment horizontal="left" vertical="center" indent="1"/>
    </xf>
    <xf numFmtId="0" fontId="0" fillId="0" borderId="2" xfId="0" applyBorder="1" applyAlignment="1">
      <alignment wrapText="1"/>
    </xf>
    <xf numFmtId="0" fontId="10" fillId="0" borderId="0" xfId="0" applyFont="1" applyAlignment="1">
      <alignment vertical="center"/>
    </xf>
    <xf numFmtId="0" fontId="12" fillId="0" borderId="0" xfId="0" applyFont="1" applyAlignment="1">
      <alignment vertical="center"/>
    </xf>
    <xf numFmtId="0" fontId="1" fillId="0" borderId="1" xfId="0" applyFont="1" applyBorder="1" applyAlignment="1">
      <alignment vertical="center"/>
    </xf>
    <xf numFmtId="0" fontId="0" fillId="0" borderId="0" xfId="0" applyAlignment="1">
      <alignment horizontal="center" vertical="center" wrapText="1"/>
    </xf>
    <xf numFmtId="0" fontId="1" fillId="0" borderId="0" xfId="0" applyFont="1" applyAlignment="1">
      <alignment vertical="center"/>
    </xf>
    <xf numFmtId="0" fontId="13" fillId="3" borderId="6" xfId="0" applyFont="1" applyFill="1" applyBorder="1" applyAlignment="1">
      <alignment vertical="center" wrapText="1"/>
    </xf>
    <xf numFmtId="1" fontId="0" fillId="0" borderId="0" xfId="0" applyNumberFormat="1" applyAlignment="1">
      <alignment vertical="center" wrapText="1"/>
    </xf>
    <xf numFmtId="9" fontId="0" fillId="0" borderId="0" xfId="0" applyNumberFormat="1" applyAlignment="1">
      <alignment vertical="center" wrapText="1"/>
    </xf>
    <xf numFmtId="2" fontId="0" fillId="0" borderId="1" xfId="0" applyNumberFormat="1" applyBorder="1" applyAlignment="1">
      <alignment vertical="center" wrapText="1"/>
    </xf>
    <xf numFmtId="1" fontId="0" fillId="0" borderId="1" xfId="0" applyNumberFormat="1" applyBorder="1" applyAlignment="1">
      <alignment vertical="center" wrapText="1"/>
    </xf>
    <xf numFmtId="1" fontId="0" fillId="0" borderId="1" xfId="2" applyNumberFormat="1" applyFont="1" applyBorder="1" applyAlignment="1">
      <alignment vertical="center" wrapText="1"/>
    </xf>
    <xf numFmtId="2" fontId="0" fillId="0" borderId="1" xfId="2" applyNumberFormat="1" applyFont="1" applyBorder="1" applyAlignment="1">
      <alignment vertical="center" wrapText="1"/>
    </xf>
    <xf numFmtId="0" fontId="15" fillId="3" borderId="11" xfId="0" applyFont="1" applyFill="1" applyBorder="1" applyAlignment="1">
      <alignment vertical="center" wrapText="1"/>
    </xf>
    <xf numFmtId="0" fontId="0" fillId="0" borderId="1" xfId="0" applyBorder="1" applyAlignment="1">
      <alignment horizontal="right" vertical="center" wrapText="1"/>
    </xf>
    <xf numFmtId="2" fontId="0" fillId="0" borderId="1" xfId="2" applyNumberFormat="1" applyFont="1" applyBorder="1" applyAlignment="1">
      <alignment horizontal="right" vertical="center" wrapText="1"/>
    </xf>
    <xf numFmtId="2" fontId="0" fillId="0" borderId="1" xfId="0" applyNumberFormat="1" applyBorder="1" applyAlignment="1">
      <alignment horizontal="right" vertical="center" wrapText="1"/>
    </xf>
    <xf numFmtId="1" fontId="0" fillId="0" borderId="1" xfId="0" applyNumberFormat="1" applyBorder="1" applyAlignment="1">
      <alignment horizontal="right" vertical="center" wrapText="1"/>
    </xf>
    <xf numFmtId="2" fontId="0" fillId="0" borderId="0" xfId="0" applyNumberFormat="1" applyAlignment="1">
      <alignment horizontal="right" vertical="center" wrapText="1"/>
    </xf>
    <xf numFmtId="9" fontId="0" fillId="0" borderId="0" xfId="2" applyFont="1" applyBorder="1" applyAlignment="1">
      <alignment horizontal="right" vertical="center" wrapText="1"/>
    </xf>
    <xf numFmtId="1" fontId="0" fillId="0" borderId="0" xfId="2" applyNumberFormat="1" applyFont="1" applyBorder="1" applyAlignment="1">
      <alignment horizontal="right" vertical="center" wrapText="1"/>
    </xf>
    <xf numFmtId="0" fontId="0" fillId="0" borderId="0" xfId="0" applyAlignment="1">
      <alignment horizontal="justify" vertical="center"/>
    </xf>
    <xf numFmtId="0" fontId="15" fillId="3" borderId="10" xfId="0" applyFont="1" applyFill="1" applyBorder="1" applyAlignment="1">
      <alignment vertical="center" wrapText="1"/>
    </xf>
    <xf numFmtId="0" fontId="0" fillId="0" borderId="1" xfId="0" applyBorder="1" applyAlignment="1">
      <alignment horizontal="justify" vertical="center" wrapText="1"/>
    </xf>
    <xf numFmtId="1" fontId="0" fillId="0" borderId="1" xfId="2" applyNumberFormat="1" applyFont="1" applyBorder="1" applyAlignment="1">
      <alignment horizontal="right" vertical="center" wrapText="1"/>
    </xf>
    <xf numFmtId="0" fontId="14" fillId="12" borderId="1" xfId="0" applyFont="1" applyFill="1" applyBorder="1" applyAlignment="1">
      <alignment horizontal="left" vertical="center"/>
    </xf>
    <xf numFmtId="0" fontId="14" fillId="12" borderId="1" xfId="0" applyFont="1" applyFill="1" applyBorder="1" applyAlignment="1">
      <alignment vertical="center" wrapText="1"/>
    </xf>
    <xf numFmtId="0" fontId="14" fillId="13" borderId="1" xfId="0" applyFont="1" applyFill="1" applyBorder="1" applyAlignment="1">
      <alignment vertical="center" wrapText="1"/>
    </xf>
    <xf numFmtId="0" fontId="14" fillId="11" borderId="1" xfId="0" applyFont="1" applyFill="1" applyBorder="1" applyAlignment="1">
      <alignment vertical="center" wrapText="1"/>
    </xf>
    <xf numFmtId="0" fontId="14" fillId="0" borderId="0" xfId="0" applyFont="1"/>
    <xf numFmtId="0" fontId="14" fillId="0" borderId="0" xfId="0" applyFont="1" applyAlignment="1">
      <alignment vertical="center" wrapText="1"/>
    </xf>
    <xf numFmtId="0" fontId="16" fillId="3" borderId="6" xfId="0" applyFont="1" applyFill="1" applyBorder="1" applyAlignment="1">
      <alignment vertical="center" wrapText="1"/>
    </xf>
    <xf numFmtId="0" fontId="0" fillId="6" borderId="1" xfId="0" applyFill="1" applyBorder="1" applyAlignment="1">
      <alignment horizontal="justify" vertical="center" wrapText="1"/>
    </xf>
    <xf numFmtId="10" fontId="0" fillId="0" borderId="1" xfId="2" applyNumberFormat="1" applyFont="1" applyBorder="1" applyAlignment="1">
      <alignment vertical="center" wrapText="1"/>
    </xf>
    <xf numFmtId="10" fontId="0" fillId="0" borderId="1" xfId="2" applyNumberFormat="1" applyFont="1" applyBorder="1" applyAlignment="1">
      <alignment horizontal="right" vertical="center" wrapText="1"/>
    </xf>
    <xf numFmtId="10" fontId="0" fillId="0" borderId="1" xfId="0" applyNumberFormat="1" applyBorder="1" applyAlignment="1">
      <alignment horizontal="right" vertical="center" wrapText="1"/>
    </xf>
    <xf numFmtId="10" fontId="0" fillId="0" borderId="1" xfId="2" applyNumberFormat="1" applyFont="1" applyBorder="1"/>
    <xf numFmtId="10" fontId="0" fillId="0" borderId="1" xfId="0" applyNumberFormat="1" applyBorder="1" applyAlignment="1">
      <alignment vertical="center" wrapText="1"/>
    </xf>
    <xf numFmtId="3" fontId="0" fillId="6" borderId="1" xfId="0" applyNumberFormat="1" applyFill="1" applyBorder="1" applyAlignment="1">
      <alignment vertical="center" wrapText="1"/>
    </xf>
    <xf numFmtId="3" fontId="0" fillId="0" borderId="1" xfId="0" applyNumberFormat="1" applyBorder="1" applyAlignment="1">
      <alignment vertical="center" wrapText="1"/>
    </xf>
    <xf numFmtId="3" fontId="0" fillId="0" borderId="1" xfId="0" applyNumberFormat="1" applyBorder="1" applyAlignment="1">
      <alignment horizontal="right" vertical="center" wrapText="1"/>
    </xf>
    <xf numFmtId="0" fontId="6" fillId="3" borderId="2" xfId="0" applyFont="1" applyFill="1" applyBorder="1" applyAlignment="1">
      <alignment horizontal="center" vertical="center" wrapText="1"/>
    </xf>
    <xf numFmtId="0" fontId="0" fillId="0" borderId="0" xfId="0" applyAlignment="1">
      <alignment horizontal="left" vertical="center" wrapText="1"/>
    </xf>
    <xf numFmtId="0" fontId="10" fillId="11" borderId="1" xfId="0" applyFont="1" applyFill="1" applyBorder="1" applyAlignment="1">
      <alignment horizontal="center" vertical="center"/>
    </xf>
    <xf numFmtId="0" fontId="10" fillId="11" borderId="6" xfId="0" applyFont="1" applyFill="1" applyBorder="1" applyAlignment="1">
      <alignment horizontal="center" vertical="center"/>
    </xf>
    <xf numFmtId="0" fontId="10" fillId="11" borderId="10" xfId="0" applyFont="1" applyFill="1" applyBorder="1" applyAlignment="1">
      <alignment horizontal="center" vertical="center"/>
    </xf>
    <xf numFmtId="0" fontId="4" fillId="0" borderId="2" xfId="1" applyFont="1" applyBorder="1" applyAlignment="1">
      <alignment horizontal="left" vertical="center"/>
    </xf>
    <xf numFmtId="0" fontId="4" fillId="0" borderId="3" xfId="1" applyFont="1" applyBorder="1" applyAlignment="1">
      <alignment horizontal="left" vertical="center"/>
    </xf>
    <xf numFmtId="0" fontId="4" fillId="0" borderId="4" xfId="1" applyFont="1" applyBorder="1" applyAlignment="1">
      <alignment horizontal="left" vertical="center"/>
    </xf>
    <xf numFmtId="0" fontId="4" fillId="0" borderId="1" xfId="1" applyFont="1" applyBorder="1" applyAlignment="1">
      <alignment horizontal="left" vertical="center"/>
    </xf>
    <xf numFmtId="0" fontId="17" fillId="12" borderId="14" xfId="0" applyFont="1" applyFill="1" applyBorder="1" applyAlignment="1">
      <alignment horizontal="center" vertical="center" wrapText="1"/>
    </xf>
    <xf numFmtId="0" fontId="17" fillId="14" borderId="16" xfId="0" applyFont="1" applyFill="1" applyBorder="1" applyAlignment="1">
      <alignment horizontal="center" vertical="center" wrapText="1"/>
    </xf>
    <xf numFmtId="0" fontId="17" fillId="14" borderId="13" xfId="0" applyFont="1" applyFill="1" applyBorder="1" applyAlignment="1">
      <alignment horizontal="center" vertical="center" wrapText="1"/>
    </xf>
    <xf numFmtId="0" fontId="17" fillId="15" borderId="16" xfId="0" applyFont="1" applyFill="1" applyBorder="1" applyAlignment="1">
      <alignment horizontal="center" vertical="center" wrapText="1"/>
    </xf>
    <xf numFmtId="0" fontId="18" fillId="0" borderId="15" xfId="0" applyFont="1" applyBorder="1" applyAlignment="1">
      <alignment vertical="center" wrapText="1"/>
    </xf>
    <xf numFmtId="3" fontId="18" fillId="0" borderId="16" xfId="0" applyNumberFormat="1" applyFont="1" applyBorder="1" applyAlignment="1">
      <alignment horizontal="center" vertical="center" wrapText="1"/>
    </xf>
    <xf numFmtId="0" fontId="18" fillId="0" borderId="16" xfId="0" applyFont="1" applyBorder="1" applyAlignment="1">
      <alignment horizontal="center" vertical="center" wrapText="1"/>
    </xf>
    <xf numFmtId="10" fontId="18" fillId="0" borderId="16" xfId="0" applyNumberFormat="1" applyFont="1" applyBorder="1" applyAlignment="1">
      <alignment horizontal="center" vertical="center" wrapText="1"/>
    </xf>
    <xf numFmtId="0" fontId="0" fillId="0" borderId="0" xfId="0" applyAlignment="1">
      <alignment wrapText="1"/>
    </xf>
    <xf numFmtId="3" fontId="0" fillId="0" borderId="0" xfId="0" applyNumberFormat="1" applyAlignment="1">
      <alignment wrapText="1"/>
    </xf>
    <xf numFmtId="10" fontId="0" fillId="0" borderId="0" xfId="0" applyNumberFormat="1" applyAlignment="1">
      <alignment wrapText="1"/>
    </xf>
    <xf numFmtId="0" fontId="17" fillId="12" borderId="12" xfId="0" applyFont="1" applyFill="1" applyBorder="1" applyAlignment="1">
      <alignment horizontal="center" vertical="center" wrapText="1"/>
    </xf>
    <xf numFmtId="0" fontId="17" fillId="12" borderId="13" xfId="0" applyFont="1" applyFill="1" applyBorder="1" applyAlignment="1">
      <alignment horizontal="center" vertical="center" wrapText="1"/>
    </xf>
    <xf numFmtId="0" fontId="17" fillId="12" borderId="17" xfId="0" applyFont="1" applyFill="1" applyBorder="1" applyAlignment="1">
      <alignment vertical="center" wrapText="1"/>
    </xf>
    <xf numFmtId="0" fontId="17" fillId="12" borderId="17" xfId="0" applyFont="1" applyFill="1" applyBorder="1" applyAlignment="1">
      <alignment horizontal="center" vertical="center" wrapText="1"/>
    </xf>
    <xf numFmtId="0" fontId="17" fillId="14" borderId="12" xfId="0" applyFont="1" applyFill="1" applyBorder="1" applyAlignment="1">
      <alignment horizontal="center" vertical="center" wrapText="1"/>
    </xf>
    <xf numFmtId="0" fontId="17" fillId="14" borderId="14" xfId="0" applyFont="1" applyFill="1" applyBorder="1" applyAlignment="1">
      <alignment horizontal="center" vertical="center" wrapText="1"/>
    </xf>
    <xf numFmtId="0" fontId="17" fillId="15" borderId="12" xfId="0" applyFont="1" applyFill="1" applyBorder="1" applyAlignment="1">
      <alignment horizontal="center" vertical="center" wrapText="1"/>
    </xf>
    <xf numFmtId="0" fontId="17" fillId="15" borderId="14" xfId="0" applyFont="1" applyFill="1" applyBorder="1" applyAlignment="1">
      <alignment horizontal="center" vertical="center" wrapText="1"/>
    </xf>
    <xf numFmtId="0" fontId="17" fillId="15" borderId="13" xfId="0" applyFont="1" applyFill="1" applyBorder="1" applyAlignment="1">
      <alignment horizontal="center" vertical="center" wrapText="1"/>
    </xf>
    <xf numFmtId="0" fontId="17" fillId="12" borderId="15" xfId="0" applyFont="1" applyFill="1" applyBorder="1" applyAlignment="1">
      <alignment vertical="center" wrapText="1"/>
    </xf>
    <xf numFmtId="0" fontId="17" fillId="12" borderId="15" xfId="0" applyFont="1" applyFill="1" applyBorder="1" applyAlignment="1">
      <alignment horizontal="center" vertical="center" wrapText="1"/>
    </xf>
  </cellXfs>
  <cellStyles count="4">
    <cellStyle name="Millares" xfId="3" builtinId="3"/>
    <cellStyle name="Normal" xfId="0" builtinId="0"/>
    <cellStyle name="Normal 3" xfId="1" xr:uid="{00000000-0005-0000-0000-000003000000}"/>
    <cellStyle name="Porcentaje" xfId="2" builtinId="5"/>
  </cellStyles>
  <dxfs count="0"/>
  <tableStyles count="0" defaultTableStyle="TableStyleMedium2" defaultPivotStyle="PivotStyleLight16"/>
  <colors>
    <mruColors>
      <color rgb="FFFFCCCC"/>
      <color rgb="FFFFCC99"/>
      <color rgb="FF43C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González Contreras, Sara" id="{91EBC790-74A3-4A7D-9819-59357A85211F}" userId="S::sara.gonzalezc@cultura.gob.es::ae32fede-daa5-4a6b-b09c-ef45983106c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P171" dT="2025-02-21T11:44:29.35" personId="{91EBC790-74A3-4A7D-9819-59357A85211F}" id="{5F3FBB9B-8313-48AF-8C14-1AEB051854AC}">
    <text>El proyecto de digitalización afecta principalmente a la documentación de archivo y no al patrimonio bibliográfico. El archivo posee una Biblioteca y Hemeroteca auxiliar, pero el objeto principal del servicio es la documentación de archivo.</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s.wikipedia.org/wiki/Archivo_Hist%C3%B3rico_Provincial_de_Cuenca?utm_source=chatgpt.com" TargetMode="External"/><Relationship Id="rId1" Type="http://schemas.openxmlformats.org/officeDocument/2006/relationships/hyperlink" Target="https://es.wikipedia.org/wiki/Archivo_Hist%C3%B3rico_Provincial_de_Ciudad_Real?utm_source=chatgpt.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biblioteca.ulpgc.es/avisomdc"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hyperlink" Target="https://es.wikipedia.org/wiki/Archivo_Hist%C3%B3rico_Provincial_de_Cuenca?utm_source=chatgpt.com" TargetMode="External"/><Relationship Id="rId1" Type="http://schemas.openxmlformats.org/officeDocument/2006/relationships/hyperlink" Target="https://es.wikipedia.org/wiki/Archivo_Hist%C3%B3rico_Provincial_de_Ciudad_Real?utm_source=chatgpt.com"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es.wikipedia.org/wiki/Archivo_Hist%C3%B3rico_Provincial_de_Cuenca?utm_source=chatgpt.com" TargetMode="External"/><Relationship Id="rId1" Type="http://schemas.openxmlformats.org/officeDocument/2006/relationships/hyperlink" Target="https://es.wikipedia.org/wiki/Archivo_Hist%C3%B3rico_Provincial_de_Ciudad_Real?utm_source=chatgpt.com"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hyperlink" Target="https://es.wikipedia.org/wiki/Archivo_Hist%C3%B3rico_Provincial_de_Cuenca?utm_source=chatgpt.com" TargetMode="External"/><Relationship Id="rId1" Type="http://schemas.openxmlformats.org/officeDocument/2006/relationships/hyperlink" Target="https://es.wikipedia.org/wiki/Archivo_Hist%C3%B3rico_Provincial_de_Ciudad_Real?utm_source=chatgpt.co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J1531"/>
  <sheetViews>
    <sheetView zoomScaleNormal="100" workbookViewId="0">
      <pane xSplit="1" ySplit="1" topLeftCell="B465" activePane="bottomRight" state="frozen"/>
      <selection pane="topRight" activeCell="C1" sqref="C1"/>
      <selection pane="bottomLeft" activeCell="A2" sqref="A2"/>
      <selection pane="bottomRight" activeCell="C760" sqref="C760"/>
    </sheetView>
  </sheetViews>
  <sheetFormatPr baseColWidth="10" defaultColWidth="24" defaultRowHeight="14.4" x14ac:dyDescent="0.3"/>
  <cols>
    <col min="1" max="1" width="43.33203125" style="9" customWidth="1"/>
    <col min="2" max="2" width="16.5546875" style="9" customWidth="1"/>
    <col min="3" max="10" width="24" style="5" customWidth="1"/>
    <col min="11" max="16384" width="24" style="5"/>
  </cols>
  <sheetData>
    <row r="1" spans="1:10" s="9" customFormat="1" ht="54" x14ac:dyDescent="0.3">
      <c r="A1" s="6" t="s">
        <v>102</v>
      </c>
      <c r="B1" s="6" t="s">
        <v>3021</v>
      </c>
      <c r="C1" s="6" t="s">
        <v>1919</v>
      </c>
      <c r="D1" s="6" t="s">
        <v>3036</v>
      </c>
      <c r="E1" s="6" t="s">
        <v>2631</v>
      </c>
      <c r="F1" s="6" t="s">
        <v>2590</v>
      </c>
      <c r="G1" s="6" t="s">
        <v>2591</v>
      </c>
      <c r="H1" s="6" t="s">
        <v>0</v>
      </c>
      <c r="I1" s="6" t="s">
        <v>51</v>
      </c>
      <c r="J1" s="6" t="s">
        <v>557</v>
      </c>
    </row>
    <row r="2" spans="1:10" hidden="1" x14ac:dyDescent="0.3">
      <c r="A2" s="75" t="s">
        <v>2860</v>
      </c>
      <c r="B2" s="75" t="s">
        <v>1467</v>
      </c>
      <c r="C2" s="75" t="s">
        <v>29</v>
      </c>
      <c r="D2" s="75">
        <v>0</v>
      </c>
      <c r="E2" s="75">
        <v>2</v>
      </c>
      <c r="F2" s="75">
        <v>0</v>
      </c>
      <c r="G2" s="75">
        <f t="shared" ref="G2:G23" si="0">(D2+E2)</f>
        <v>2</v>
      </c>
      <c r="H2" s="75" t="s">
        <v>16</v>
      </c>
      <c r="I2" s="75" t="s">
        <v>80</v>
      </c>
      <c r="J2" s="75" t="s">
        <v>2072</v>
      </c>
    </row>
    <row r="3" spans="1:10" ht="28.8" hidden="1" x14ac:dyDescent="0.3">
      <c r="A3" s="75" t="s">
        <v>2023</v>
      </c>
      <c r="B3" s="75" t="s">
        <v>1467</v>
      </c>
      <c r="C3" s="75" t="s">
        <v>29</v>
      </c>
      <c r="D3" s="75">
        <v>0</v>
      </c>
      <c r="E3" s="75">
        <v>1</v>
      </c>
      <c r="F3" s="75">
        <v>0</v>
      </c>
      <c r="G3" s="75">
        <f t="shared" si="0"/>
        <v>1</v>
      </c>
      <c r="H3" s="75" t="s">
        <v>95</v>
      </c>
      <c r="I3" s="75" t="s">
        <v>7</v>
      </c>
      <c r="J3" s="75" t="s">
        <v>2145</v>
      </c>
    </row>
    <row r="4" spans="1:10" hidden="1" x14ac:dyDescent="0.3">
      <c r="A4" s="75" t="s">
        <v>1804</v>
      </c>
      <c r="B4" s="75" t="s">
        <v>1467</v>
      </c>
      <c r="C4" s="75" t="s">
        <v>1467</v>
      </c>
      <c r="D4" s="75">
        <v>1</v>
      </c>
      <c r="E4" s="75">
        <v>0</v>
      </c>
      <c r="F4" s="75">
        <v>0</v>
      </c>
      <c r="G4" s="75">
        <f t="shared" si="0"/>
        <v>1</v>
      </c>
      <c r="H4" s="75" t="s">
        <v>93</v>
      </c>
      <c r="I4" s="75" t="s">
        <v>6</v>
      </c>
      <c r="J4" s="75" t="s">
        <v>6</v>
      </c>
    </row>
    <row r="5" spans="1:10" hidden="1" x14ac:dyDescent="0.3">
      <c r="A5" s="75" t="s">
        <v>1730</v>
      </c>
      <c r="B5" s="75" t="s">
        <v>1467</v>
      </c>
      <c r="C5" s="75" t="s">
        <v>1467</v>
      </c>
      <c r="D5" s="75">
        <v>0</v>
      </c>
      <c r="E5" s="75">
        <v>1</v>
      </c>
      <c r="F5" s="75">
        <v>0</v>
      </c>
      <c r="G5" s="75">
        <f t="shared" si="0"/>
        <v>1</v>
      </c>
      <c r="H5" s="75" t="s">
        <v>93</v>
      </c>
      <c r="I5" s="75" t="s">
        <v>6</v>
      </c>
      <c r="J5" s="75" t="s">
        <v>6</v>
      </c>
    </row>
    <row r="6" spans="1:10" ht="28.8" x14ac:dyDescent="0.3">
      <c r="A6" s="75" t="s">
        <v>2200</v>
      </c>
      <c r="B6" s="75" t="s">
        <v>2962</v>
      </c>
      <c r="C6" s="75" t="s">
        <v>2856</v>
      </c>
      <c r="D6" s="75">
        <v>1</v>
      </c>
      <c r="E6" s="75">
        <v>3</v>
      </c>
      <c r="F6" s="75">
        <v>0</v>
      </c>
      <c r="G6" s="75">
        <f t="shared" si="0"/>
        <v>4</v>
      </c>
      <c r="H6" s="75" t="s">
        <v>93</v>
      </c>
      <c r="I6" s="75" t="s">
        <v>6</v>
      </c>
      <c r="J6" s="75" t="s">
        <v>6</v>
      </c>
    </row>
    <row r="7" spans="1:10" ht="28.8" x14ac:dyDescent="0.3">
      <c r="A7" s="75" t="s">
        <v>754</v>
      </c>
      <c r="B7" s="75" t="s">
        <v>2962</v>
      </c>
      <c r="C7" s="75" t="s">
        <v>2856</v>
      </c>
      <c r="D7" s="75">
        <v>1</v>
      </c>
      <c r="E7" s="75">
        <v>1</v>
      </c>
      <c r="F7" s="75">
        <v>0</v>
      </c>
      <c r="G7" s="75">
        <f t="shared" si="0"/>
        <v>2</v>
      </c>
      <c r="H7" s="75" t="s">
        <v>93</v>
      </c>
      <c r="I7" s="75" t="s">
        <v>6</v>
      </c>
      <c r="J7" s="75" t="s">
        <v>6</v>
      </c>
    </row>
    <row r="8" spans="1:10" ht="43.2" x14ac:dyDescent="0.3">
      <c r="A8" s="75" t="s">
        <v>2529</v>
      </c>
      <c r="B8" s="75" t="s">
        <v>2962</v>
      </c>
      <c r="C8" s="75" t="s">
        <v>2856</v>
      </c>
      <c r="D8" s="75">
        <v>0</v>
      </c>
      <c r="E8" s="75">
        <v>1</v>
      </c>
      <c r="F8" s="75">
        <v>0</v>
      </c>
      <c r="G8" s="75">
        <f t="shared" si="0"/>
        <v>1</v>
      </c>
      <c r="H8" s="75" t="s">
        <v>20</v>
      </c>
      <c r="I8" s="75" t="s">
        <v>64</v>
      </c>
      <c r="J8" s="75" t="s">
        <v>402</v>
      </c>
    </row>
    <row r="9" spans="1:10" hidden="1" x14ac:dyDescent="0.3">
      <c r="A9" s="75" t="s">
        <v>965</v>
      </c>
      <c r="B9" s="75" t="s">
        <v>1467</v>
      </c>
      <c r="C9" s="75" t="s">
        <v>1467</v>
      </c>
      <c r="D9" s="75">
        <v>0</v>
      </c>
      <c r="E9" s="75">
        <v>1</v>
      </c>
      <c r="F9" s="75">
        <v>0</v>
      </c>
      <c r="G9" s="75">
        <f t="shared" si="0"/>
        <v>1</v>
      </c>
      <c r="H9" s="75" t="s">
        <v>20</v>
      </c>
      <c r="I9" s="75" t="s">
        <v>64</v>
      </c>
      <c r="J9" s="75" t="s">
        <v>402</v>
      </c>
    </row>
    <row r="10" spans="1:10" hidden="1" x14ac:dyDescent="0.3">
      <c r="A10" s="75" t="s">
        <v>975</v>
      </c>
      <c r="B10" s="75" t="s">
        <v>1467</v>
      </c>
      <c r="C10" s="75" t="s">
        <v>1467</v>
      </c>
      <c r="D10" s="75">
        <v>0</v>
      </c>
      <c r="E10" s="75">
        <v>1</v>
      </c>
      <c r="F10" s="75">
        <v>0</v>
      </c>
      <c r="G10" s="75">
        <f t="shared" si="0"/>
        <v>1</v>
      </c>
      <c r="H10" s="75" t="s">
        <v>20</v>
      </c>
      <c r="I10" s="75" t="s">
        <v>64</v>
      </c>
      <c r="J10" s="75" t="s">
        <v>402</v>
      </c>
    </row>
    <row r="11" spans="1:10" ht="28.8" hidden="1" x14ac:dyDescent="0.3">
      <c r="A11" s="75" t="s">
        <v>3013</v>
      </c>
      <c r="B11" s="75" t="s">
        <v>1467</v>
      </c>
      <c r="C11" s="75" t="s">
        <v>1362</v>
      </c>
      <c r="D11" s="75">
        <v>0</v>
      </c>
      <c r="E11" s="75">
        <v>1</v>
      </c>
      <c r="F11" s="75">
        <v>0</v>
      </c>
      <c r="G11" s="75">
        <f t="shared" si="0"/>
        <v>1</v>
      </c>
      <c r="H11" s="75" t="s">
        <v>20</v>
      </c>
      <c r="I11" s="75" t="s">
        <v>64</v>
      </c>
      <c r="J11" s="75" t="s">
        <v>402</v>
      </c>
    </row>
    <row r="12" spans="1:10" ht="28.8" hidden="1" x14ac:dyDescent="0.3">
      <c r="A12" s="75" t="s">
        <v>2179</v>
      </c>
      <c r="B12" s="75" t="s">
        <v>1467</v>
      </c>
      <c r="C12" s="75" t="s">
        <v>29</v>
      </c>
      <c r="D12" s="75">
        <v>1</v>
      </c>
      <c r="E12" s="75">
        <v>0</v>
      </c>
      <c r="F12" s="75">
        <v>0</v>
      </c>
      <c r="G12" s="75">
        <f t="shared" si="0"/>
        <v>1</v>
      </c>
      <c r="H12" s="75" t="s">
        <v>4</v>
      </c>
      <c r="I12" s="75" t="s">
        <v>58</v>
      </c>
      <c r="J12" s="75" t="s">
        <v>58</v>
      </c>
    </row>
    <row r="13" spans="1:10" ht="28.8" hidden="1" x14ac:dyDescent="0.3">
      <c r="A13" s="75" t="s">
        <v>1601</v>
      </c>
      <c r="B13" s="75" t="s">
        <v>2962</v>
      </c>
      <c r="C13" s="75" t="s">
        <v>25</v>
      </c>
      <c r="D13" s="75">
        <v>0</v>
      </c>
      <c r="E13" s="75">
        <v>1</v>
      </c>
      <c r="F13" s="75">
        <v>0</v>
      </c>
      <c r="G13" s="75">
        <f t="shared" si="0"/>
        <v>1</v>
      </c>
      <c r="H13" s="75" t="s">
        <v>15</v>
      </c>
      <c r="I13" s="75" t="s">
        <v>67</v>
      </c>
      <c r="J13" s="75" t="s">
        <v>67</v>
      </c>
    </row>
    <row r="14" spans="1:10" ht="28.8" hidden="1" x14ac:dyDescent="0.3">
      <c r="A14" s="75" t="s">
        <v>3014</v>
      </c>
      <c r="B14" s="75" t="s">
        <v>44</v>
      </c>
      <c r="C14" s="75" t="s">
        <v>25</v>
      </c>
      <c r="D14" s="75">
        <v>0</v>
      </c>
      <c r="E14" s="75">
        <v>1</v>
      </c>
      <c r="F14" s="75">
        <v>0</v>
      </c>
      <c r="G14" s="75">
        <f t="shared" si="0"/>
        <v>1</v>
      </c>
      <c r="H14" s="75" t="s">
        <v>20</v>
      </c>
      <c r="I14" s="75" t="s">
        <v>64</v>
      </c>
      <c r="J14" s="75" t="s">
        <v>2093</v>
      </c>
    </row>
    <row r="15" spans="1:10" hidden="1" x14ac:dyDescent="0.3">
      <c r="A15" s="75" t="s">
        <v>1773</v>
      </c>
      <c r="B15" s="75" t="s">
        <v>1467</v>
      </c>
      <c r="C15" s="75" t="s">
        <v>25</v>
      </c>
      <c r="D15" s="75">
        <v>0</v>
      </c>
      <c r="E15" s="75">
        <v>1</v>
      </c>
      <c r="F15" s="75">
        <v>0</v>
      </c>
      <c r="G15" s="75">
        <f t="shared" si="0"/>
        <v>1</v>
      </c>
      <c r="H15" s="75" t="s">
        <v>17</v>
      </c>
      <c r="I15" s="75" t="s">
        <v>99</v>
      </c>
      <c r="J15" s="75" t="s">
        <v>2148</v>
      </c>
    </row>
    <row r="16" spans="1:10" ht="28.8" hidden="1" x14ac:dyDescent="0.3">
      <c r="A16" s="75" t="s">
        <v>1584</v>
      </c>
      <c r="B16" s="75" t="s">
        <v>2967</v>
      </c>
      <c r="C16" s="75" t="s">
        <v>25</v>
      </c>
      <c r="D16" s="75">
        <v>0</v>
      </c>
      <c r="E16" s="75">
        <v>2</v>
      </c>
      <c r="F16" s="75">
        <v>0</v>
      </c>
      <c r="G16" s="75">
        <f t="shared" si="0"/>
        <v>2</v>
      </c>
      <c r="H16" s="75" t="s">
        <v>15</v>
      </c>
      <c r="I16" s="75" t="s">
        <v>66</v>
      </c>
      <c r="J16" s="75" t="s">
        <v>66</v>
      </c>
    </row>
    <row r="17" spans="1:10" ht="28.8" hidden="1" x14ac:dyDescent="0.3">
      <c r="A17" s="75" t="s">
        <v>1595</v>
      </c>
      <c r="B17" s="75" t="s">
        <v>2967</v>
      </c>
      <c r="C17" s="75" t="s">
        <v>25</v>
      </c>
      <c r="D17" s="75">
        <v>0</v>
      </c>
      <c r="E17" s="75">
        <v>1</v>
      </c>
      <c r="F17" s="75">
        <v>0</v>
      </c>
      <c r="G17" s="75">
        <f t="shared" si="0"/>
        <v>1</v>
      </c>
      <c r="H17" s="75" t="s">
        <v>18</v>
      </c>
      <c r="I17" s="75" t="s">
        <v>87</v>
      </c>
      <c r="J17" s="75" t="s">
        <v>87</v>
      </c>
    </row>
    <row r="18" spans="1:10" ht="28.8" hidden="1" x14ac:dyDescent="0.3">
      <c r="A18" s="75" t="s">
        <v>1596</v>
      </c>
      <c r="B18" s="75" t="s">
        <v>2967</v>
      </c>
      <c r="C18" s="75" t="s">
        <v>25</v>
      </c>
      <c r="D18" s="75">
        <v>0</v>
      </c>
      <c r="E18" s="75">
        <v>1</v>
      </c>
      <c r="F18" s="75">
        <v>0</v>
      </c>
      <c r="G18" s="75">
        <f t="shared" si="0"/>
        <v>1</v>
      </c>
      <c r="H18" s="75" t="s">
        <v>18</v>
      </c>
      <c r="I18" s="75" t="s">
        <v>88</v>
      </c>
      <c r="J18" s="75" t="s">
        <v>88</v>
      </c>
    </row>
    <row r="19" spans="1:10" ht="28.8" hidden="1" x14ac:dyDescent="0.3">
      <c r="A19" s="75" t="s">
        <v>1151</v>
      </c>
      <c r="B19" s="75" t="s">
        <v>2967</v>
      </c>
      <c r="C19" s="75" t="s">
        <v>25</v>
      </c>
      <c r="D19" s="75">
        <v>0</v>
      </c>
      <c r="E19" s="75">
        <v>1</v>
      </c>
      <c r="F19" s="75">
        <v>0</v>
      </c>
      <c r="G19" s="75">
        <f t="shared" si="0"/>
        <v>1</v>
      </c>
      <c r="H19" s="75" t="s">
        <v>15</v>
      </c>
      <c r="I19" s="75" t="s">
        <v>67</v>
      </c>
      <c r="J19" s="75" t="s">
        <v>67</v>
      </c>
    </row>
    <row r="20" spans="1:10" ht="28.8" hidden="1" x14ac:dyDescent="0.3">
      <c r="A20" s="75" t="s">
        <v>1152</v>
      </c>
      <c r="B20" s="75" t="s">
        <v>2967</v>
      </c>
      <c r="C20" s="75" t="s">
        <v>25</v>
      </c>
      <c r="D20" s="75">
        <v>0</v>
      </c>
      <c r="E20" s="75">
        <v>1</v>
      </c>
      <c r="F20" s="75">
        <v>0</v>
      </c>
      <c r="G20" s="75">
        <f t="shared" si="0"/>
        <v>1</v>
      </c>
      <c r="H20" s="75" t="s">
        <v>15</v>
      </c>
      <c r="I20" s="75" t="s">
        <v>68</v>
      </c>
      <c r="J20" s="75" t="s">
        <v>68</v>
      </c>
    </row>
    <row r="21" spans="1:10" ht="28.8" hidden="1" x14ac:dyDescent="0.3">
      <c r="A21" s="75" t="s">
        <v>821</v>
      </c>
      <c r="B21" s="75" t="s">
        <v>2967</v>
      </c>
      <c r="C21" s="75" t="s">
        <v>25</v>
      </c>
      <c r="D21" s="75">
        <v>0</v>
      </c>
      <c r="E21" s="75">
        <v>3</v>
      </c>
      <c r="F21" s="75">
        <v>0</v>
      </c>
      <c r="G21" s="75">
        <f t="shared" si="0"/>
        <v>3</v>
      </c>
      <c r="H21" s="75" t="s">
        <v>16</v>
      </c>
      <c r="I21" s="75" t="s">
        <v>81</v>
      </c>
      <c r="J21" s="75" t="s">
        <v>81</v>
      </c>
    </row>
    <row r="22" spans="1:10" ht="28.8" hidden="1" x14ac:dyDescent="0.3">
      <c r="A22" s="75" t="s">
        <v>623</v>
      </c>
      <c r="B22" s="75" t="s">
        <v>2967</v>
      </c>
      <c r="C22" s="75" t="s">
        <v>25</v>
      </c>
      <c r="D22" s="75">
        <v>0</v>
      </c>
      <c r="E22" s="75">
        <v>1</v>
      </c>
      <c r="F22" s="75">
        <v>0</v>
      </c>
      <c r="G22" s="75">
        <f t="shared" si="0"/>
        <v>1</v>
      </c>
      <c r="H22" s="75" t="s">
        <v>4</v>
      </c>
      <c r="I22" s="75" t="s">
        <v>55</v>
      </c>
      <c r="J22" s="75" t="s">
        <v>55</v>
      </c>
    </row>
    <row r="23" spans="1:10" ht="28.8" hidden="1" x14ac:dyDescent="0.3">
      <c r="A23" s="75" t="s">
        <v>1798</v>
      </c>
      <c r="B23" s="75" t="s">
        <v>2967</v>
      </c>
      <c r="C23" s="75" t="s">
        <v>25</v>
      </c>
      <c r="D23" s="75">
        <v>0</v>
      </c>
      <c r="E23" s="75">
        <v>1</v>
      </c>
      <c r="F23" s="75">
        <v>0</v>
      </c>
      <c r="G23" s="75">
        <f t="shared" si="0"/>
        <v>1</v>
      </c>
      <c r="H23" s="75" t="s">
        <v>15</v>
      </c>
      <c r="I23" s="75" t="s">
        <v>69</v>
      </c>
      <c r="J23" s="75" t="s">
        <v>69</v>
      </c>
    </row>
    <row r="24" spans="1:10" ht="28.8" hidden="1" x14ac:dyDescent="0.3">
      <c r="A24" s="75" t="s">
        <v>148</v>
      </c>
      <c r="B24" s="75" t="s">
        <v>2967</v>
      </c>
      <c r="C24" s="75" t="s">
        <v>25</v>
      </c>
      <c r="D24" s="75">
        <v>0</v>
      </c>
      <c r="E24" s="75">
        <v>4</v>
      </c>
      <c r="F24" s="75">
        <v>0</v>
      </c>
      <c r="G24" s="75">
        <v>4</v>
      </c>
      <c r="H24" s="75" t="s">
        <v>13</v>
      </c>
      <c r="I24" s="75" t="s">
        <v>60</v>
      </c>
      <c r="J24" s="75" t="s">
        <v>60</v>
      </c>
    </row>
    <row r="25" spans="1:10" ht="28.8" hidden="1" x14ac:dyDescent="0.3">
      <c r="A25" s="75" t="s">
        <v>574</v>
      </c>
      <c r="B25" s="75" t="s">
        <v>2967</v>
      </c>
      <c r="C25" s="75" t="s">
        <v>25</v>
      </c>
      <c r="D25" s="75">
        <v>0</v>
      </c>
      <c r="E25" s="75">
        <v>1</v>
      </c>
      <c r="F25" s="75">
        <v>0</v>
      </c>
      <c r="G25" s="75">
        <f t="shared" ref="G25:G88" si="1">(D25+E25)</f>
        <v>1</v>
      </c>
      <c r="H25" s="75" t="s">
        <v>9</v>
      </c>
      <c r="I25" s="75" t="s">
        <v>74</v>
      </c>
      <c r="J25" s="75" t="s">
        <v>74</v>
      </c>
    </row>
    <row r="26" spans="1:10" ht="28.8" hidden="1" x14ac:dyDescent="0.3">
      <c r="A26" s="75" t="s">
        <v>575</v>
      </c>
      <c r="B26" s="75" t="s">
        <v>2967</v>
      </c>
      <c r="C26" s="75" t="s">
        <v>25</v>
      </c>
      <c r="D26" s="75">
        <v>0</v>
      </c>
      <c r="E26" s="75">
        <v>1</v>
      </c>
      <c r="F26" s="75">
        <v>0</v>
      </c>
      <c r="G26" s="75">
        <f t="shared" si="1"/>
        <v>1</v>
      </c>
      <c r="H26" s="75" t="s">
        <v>9</v>
      </c>
      <c r="I26" s="75" t="s">
        <v>75</v>
      </c>
      <c r="J26" s="75" t="s">
        <v>75</v>
      </c>
    </row>
    <row r="27" spans="1:10" ht="28.8" hidden="1" x14ac:dyDescent="0.3">
      <c r="A27" s="75" t="s">
        <v>576</v>
      </c>
      <c r="B27" s="75" t="s">
        <v>2967</v>
      </c>
      <c r="C27" s="75" t="s">
        <v>25</v>
      </c>
      <c r="D27" s="75">
        <v>0</v>
      </c>
      <c r="E27" s="75">
        <v>1</v>
      </c>
      <c r="F27" s="75">
        <v>0</v>
      </c>
      <c r="G27" s="75">
        <f t="shared" si="1"/>
        <v>1</v>
      </c>
      <c r="H27" s="75" t="s">
        <v>9</v>
      </c>
      <c r="I27" s="75" t="s">
        <v>77</v>
      </c>
      <c r="J27" s="75" t="s">
        <v>77</v>
      </c>
    </row>
    <row r="28" spans="1:10" ht="28.8" hidden="1" x14ac:dyDescent="0.3">
      <c r="A28" s="75" t="s">
        <v>1150</v>
      </c>
      <c r="B28" s="75" t="s">
        <v>2967</v>
      </c>
      <c r="C28" s="75" t="s">
        <v>25</v>
      </c>
      <c r="D28" s="75">
        <v>0</v>
      </c>
      <c r="E28" s="75">
        <v>1</v>
      </c>
      <c r="F28" s="75">
        <v>0</v>
      </c>
      <c r="G28" s="75">
        <f t="shared" si="1"/>
        <v>1</v>
      </c>
      <c r="H28" s="75" t="s">
        <v>15</v>
      </c>
      <c r="I28" s="75" t="s">
        <v>70</v>
      </c>
      <c r="J28" s="75" t="s">
        <v>70</v>
      </c>
    </row>
    <row r="29" spans="1:10" ht="28.8" hidden="1" x14ac:dyDescent="0.3">
      <c r="A29" s="75" t="s">
        <v>577</v>
      </c>
      <c r="B29" s="75" t="s">
        <v>2967</v>
      </c>
      <c r="C29" s="75" t="s">
        <v>25</v>
      </c>
      <c r="D29" s="75">
        <v>0</v>
      </c>
      <c r="E29" s="75">
        <v>2</v>
      </c>
      <c r="F29" s="75">
        <v>0</v>
      </c>
      <c r="G29" s="75">
        <f t="shared" si="1"/>
        <v>2</v>
      </c>
      <c r="H29" s="75" t="s">
        <v>9</v>
      </c>
      <c r="I29" s="75" t="s">
        <v>78</v>
      </c>
      <c r="J29" s="75" t="s">
        <v>78</v>
      </c>
    </row>
    <row r="30" spans="1:10" ht="28.8" hidden="1" x14ac:dyDescent="0.3">
      <c r="A30" s="75" t="s">
        <v>1627</v>
      </c>
      <c r="B30" s="75" t="s">
        <v>2967</v>
      </c>
      <c r="C30" s="75" t="s">
        <v>25</v>
      </c>
      <c r="D30" s="75">
        <v>0</v>
      </c>
      <c r="E30" s="75">
        <v>2</v>
      </c>
      <c r="F30" s="75">
        <v>0</v>
      </c>
      <c r="G30" s="75">
        <f t="shared" si="1"/>
        <v>2</v>
      </c>
      <c r="H30" s="75" t="s">
        <v>9</v>
      </c>
      <c r="I30" s="75" t="s">
        <v>79</v>
      </c>
      <c r="J30" s="75" t="s">
        <v>79</v>
      </c>
    </row>
    <row r="31" spans="1:10" ht="28.8" hidden="1" x14ac:dyDescent="0.3">
      <c r="A31" s="75" t="s">
        <v>107</v>
      </c>
      <c r="B31" s="75" t="s">
        <v>2967</v>
      </c>
      <c r="C31" s="75" t="s">
        <v>25</v>
      </c>
      <c r="D31" s="75">
        <v>0</v>
      </c>
      <c r="E31" s="75">
        <v>3</v>
      </c>
      <c r="F31" s="75">
        <v>0</v>
      </c>
      <c r="G31" s="75">
        <f t="shared" si="1"/>
        <v>3</v>
      </c>
      <c r="H31" s="75" t="s">
        <v>13</v>
      </c>
      <c r="I31" s="75" t="s">
        <v>62</v>
      </c>
      <c r="J31" s="75" t="s">
        <v>62</v>
      </c>
    </row>
    <row r="32" spans="1:10" hidden="1" x14ac:dyDescent="0.3">
      <c r="A32" s="75" t="s">
        <v>2861</v>
      </c>
      <c r="B32" s="75" t="s">
        <v>1467</v>
      </c>
      <c r="C32" s="75" t="s">
        <v>25</v>
      </c>
      <c r="D32" s="75">
        <v>0</v>
      </c>
      <c r="E32" s="75">
        <v>1</v>
      </c>
      <c r="F32" s="75">
        <v>0</v>
      </c>
      <c r="G32" s="75">
        <f t="shared" si="1"/>
        <v>1</v>
      </c>
      <c r="H32" s="75" t="s">
        <v>16</v>
      </c>
      <c r="I32" s="75" t="s">
        <v>80</v>
      </c>
      <c r="J32" s="75" t="s">
        <v>80</v>
      </c>
    </row>
    <row r="33" spans="1:10" hidden="1" x14ac:dyDescent="0.3">
      <c r="A33" s="75" t="s">
        <v>3015</v>
      </c>
      <c r="B33" s="75" t="s">
        <v>1467</v>
      </c>
      <c r="C33" s="75" t="s">
        <v>34</v>
      </c>
      <c r="D33" s="75">
        <v>0</v>
      </c>
      <c r="E33" s="75">
        <v>1</v>
      </c>
      <c r="F33" s="75">
        <v>0</v>
      </c>
      <c r="G33" s="75">
        <f t="shared" si="1"/>
        <v>1</v>
      </c>
      <c r="H33" s="75" t="s">
        <v>17</v>
      </c>
      <c r="I33" s="75" t="s">
        <v>98</v>
      </c>
      <c r="J33" s="75" t="s">
        <v>527</v>
      </c>
    </row>
    <row r="34" spans="1:10" hidden="1" x14ac:dyDescent="0.3">
      <c r="A34" s="75" t="s">
        <v>3016</v>
      </c>
      <c r="B34" s="75" t="s">
        <v>1467</v>
      </c>
      <c r="C34" s="75" t="s">
        <v>34</v>
      </c>
      <c r="D34" s="75">
        <v>0</v>
      </c>
      <c r="E34" s="75">
        <v>1</v>
      </c>
      <c r="F34" s="75">
        <v>0</v>
      </c>
      <c r="G34" s="75">
        <f t="shared" si="1"/>
        <v>1</v>
      </c>
      <c r="H34" s="75" t="s">
        <v>17</v>
      </c>
      <c r="I34" s="75" t="s">
        <v>98</v>
      </c>
      <c r="J34" s="75" t="s">
        <v>2152</v>
      </c>
    </row>
    <row r="35" spans="1:10" hidden="1" x14ac:dyDescent="0.3">
      <c r="A35" s="75" t="s">
        <v>1694</v>
      </c>
      <c r="B35" s="75" t="s">
        <v>1467</v>
      </c>
      <c r="C35" s="75" t="s">
        <v>1467</v>
      </c>
      <c r="D35" s="75">
        <v>0</v>
      </c>
      <c r="E35" s="75">
        <v>1</v>
      </c>
      <c r="F35" s="75">
        <v>0</v>
      </c>
      <c r="G35" s="75">
        <f t="shared" si="1"/>
        <v>1</v>
      </c>
      <c r="H35" s="75" t="s">
        <v>2</v>
      </c>
      <c r="I35" s="75" t="s">
        <v>89</v>
      </c>
      <c r="J35" s="75" t="s">
        <v>89</v>
      </c>
    </row>
    <row r="36" spans="1:10" ht="28.8" hidden="1" x14ac:dyDescent="0.3">
      <c r="A36" s="75" t="s">
        <v>1357</v>
      </c>
      <c r="B36" s="75" t="s">
        <v>1467</v>
      </c>
      <c r="C36" s="75" t="s">
        <v>29</v>
      </c>
      <c r="D36" s="75">
        <v>1</v>
      </c>
      <c r="E36" s="75">
        <v>0</v>
      </c>
      <c r="F36" s="75">
        <v>0</v>
      </c>
      <c r="G36" s="75">
        <f t="shared" si="1"/>
        <v>1</v>
      </c>
      <c r="H36" s="75" t="s">
        <v>95</v>
      </c>
      <c r="I36" s="75" t="s">
        <v>7</v>
      </c>
      <c r="J36" s="75"/>
    </row>
    <row r="37" spans="1:10" hidden="1" x14ac:dyDescent="0.3">
      <c r="A37" s="75" t="s">
        <v>968</v>
      </c>
      <c r="B37" s="75" t="s">
        <v>1467</v>
      </c>
      <c r="C37" s="75" t="s">
        <v>1362</v>
      </c>
      <c r="D37" s="75">
        <v>0</v>
      </c>
      <c r="E37" s="75">
        <v>1</v>
      </c>
      <c r="F37" s="75">
        <v>0</v>
      </c>
      <c r="G37" s="75">
        <f t="shared" si="1"/>
        <v>1</v>
      </c>
      <c r="H37" s="75" t="s">
        <v>20</v>
      </c>
      <c r="I37" s="75" t="s">
        <v>65</v>
      </c>
      <c r="J37" s="75" t="s">
        <v>1420</v>
      </c>
    </row>
    <row r="38" spans="1:10" ht="28.8" hidden="1" x14ac:dyDescent="0.3">
      <c r="A38" s="75" t="s">
        <v>655</v>
      </c>
      <c r="B38" s="75" t="s">
        <v>1467</v>
      </c>
      <c r="C38" s="75" t="s">
        <v>1362</v>
      </c>
      <c r="D38" s="75">
        <v>0</v>
      </c>
      <c r="E38" s="75">
        <v>1</v>
      </c>
      <c r="F38" s="75">
        <v>0</v>
      </c>
      <c r="G38" s="75">
        <f t="shared" si="1"/>
        <v>1</v>
      </c>
      <c r="H38" s="75" t="s">
        <v>93</v>
      </c>
      <c r="I38" s="75" t="s">
        <v>6</v>
      </c>
      <c r="J38" s="75" t="s">
        <v>6</v>
      </c>
    </row>
    <row r="39" spans="1:10" ht="28.8" hidden="1" x14ac:dyDescent="0.3">
      <c r="A39" s="75" t="s">
        <v>969</v>
      </c>
      <c r="B39" s="75" t="s">
        <v>1467</v>
      </c>
      <c r="C39" s="75" t="s">
        <v>1362</v>
      </c>
      <c r="D39" s="75">
        <v>0</v>
      </c>
      <c r="E39" s="75">
        <v>1</v>
      </c>
      <c r="F39" s="75">
        <v>0</v>
      </c>
      <c r="G39" s="75">
        <f t="shared" si="1"/>
        <v>1</v>
      </c>
      <c r="H39" s="75" t="s">
        <v>20</v>
      </c>
      <c r="I39" s="75" t="s">
        <v>65</v>
      </c>
      <c r="J39" s="75" t="s">
        <v>1420</v>
      </c>
    </row>
    <row r="40" spans="1:10" ht="28.8" hidden="1" x14ac:dyDescent="0.3">
      <c r="A40" s="75" t="s">
        <v>1360</v>
      </c>
      <c r="B40" s="75" t="s">
        <v>1467</v>
      </c>
      <c r="C40" s="75" t="s">
        <v>1362</v>
      </c>
      <c r="D40" s="75">
        <v>0</v>
      </c>
      <c r="E40" s="75">
        <v>1</v>
      </c>
      <c r="F40" s="75">
        <v>0</v>
      </c>
      <c r="G40" s="75">
        <f t="shared" si="1"/>
        <v>1</v>
      </c>
      <c r="H40" s="75" t="s">
        <v>93</v>
      </c>
      <c r="I40" s="75" t="s">
        <v>6</v>
      </c>
      <c r="J40" s="75"/>
    </row>
    <row r="41" spans="1:10" hidden="1" x14ac:dyDescent="0.3">
      <c r="A41" s="75" t="s">
        <v>1731</v>
      </c>
      <c r="B41" s="75" t="s">
        <v>1467</v>
      </c>
      <c r="C41" s="75" t="s">
        <v>1362</v>
      </c>
      <c r="D41" s="75">
        <v>0</v>
      </c>
      <c r="E41" s="75">
        <v>1</v>
      </c>
      <c r="F41" s="75">
        <v>0</v>
      </c>
      <c r="G41" s="75">
        <f t="shared" si="1"/>
        <v>1</v>
      </c>
      <c r="H41" s="75" t="s">
        <v>93</v>
      </c>
      <c r="I41" s="75" t="s">
        <v>6</v>
      </c>
      <c r="J41" s="75" t="s">
        <v>6</v>
      </c>
    </row>
    <row r="42" spans="1:10" hidden="1" x14ac:dyDescent="0.3">
      <c r="A42" s="75" t="s">
        <v>1695</v>
      </c>
      <c r="B42" s="75" t="s">
        <v>1467</v>
      </c>
      <c r="C42" s="75" t="s">
        <v>1362</v>
      </c>
      <c r="D42" s="75">
        <v>0</v>
      </c>
      <c r="E42" s="75">
        <v>1</v>
      </c>
      <c r="F42" s="75">
        <v>0</v>
      </c>
      <c r="G42" s="75">
        <f t="shared" si="1"/>
        <v>1</v>
      </c>
      <c r="H42" s="75" t="s">
        <v>93</v>
      </c>
      <c r="I42" s="75" t="s">
        <v>6</v>
      </c>
      <c r="J42" s="75" t="s">
        <v>6</v>
      </c>
    </row>
    <row r="43" spans="1:10" hidden="1" x14ac:dyDescent="0.3">
      <c r="A43" s="75" t="s">
        <v>591</v>
      </c>
      <c r="B43" s="75" t="s">
        <v>1467</v>
      </c>
      <c r="C43" s="75" t="s">
        <v>1362</v>
      </c>
      <c r="D43" s="75">
        <v>0</v>
      </c>
      <c r="E43" s="75">
        <v>2</v>
      </c>
      <c r="F43" s="75">
        <v>0</v>
      </c>
      <c r="G43" s="75">
        <f t="shared" si="1"/>
        <v>2</v>
      </c>
      <c r="H43" s="75" t="s">
        <v>15</v>
      </c>
      <c r="I43" s="75" t="s">
        <v>67</v>
      </c>
      <c r="J43" s="75" t="s">
        <v>2079</v>
      </c>
    </row>
    <row r="44" spans="1:10" hidden="1" x14ac:dyDescent="0.3">
      <c r="A44" s="75" t="s">
        <v>970</v>
      </c>
      <c r="B44" s="75" t="s">
        <v>1467</v>
      </c>
      <c r="C44" s="75" t="s">
        <v>1362</v>
      </c>
      <c r="D44" s="75">
        <v>0</v>
      </c>
      <c r="E44" s="75">
        <v>1</v>
      </c>
      <c r="F44" s="75">
        <v>0</v>
      </c>
      <c r="G44" s="75">
        <f t="shared" si="1"/>
        <v>1</v>
      </c>
      <c r="H44" s="75" t="s">
        <v>20</v>
      </c>
      <c r="I44" s="75" t="s">
        <v>65</v>
      </c>
      <c r="J44" s="75" t="s">
        <v>1420</v>
      </c>
    </row>
    <row r="45" spans="1:10" hidden="1" x14ac:dyDescent="0.3">
      <c r="A45" s="75" t="s">
        <v>1696</v>
      </c>
      <c r="B45" s="75" t="s">
        <v>1467</v>
      </c>
      <c r="C45" s="75" t="s">
        <v>1362</v>
      </c>
      <c r="D45" s="75">
        <v>0</v>
      </c>
      <c r="E45" s="75">
        <v>1</v>
      </c>
      <c r="F45" s="75">
        <v>0</v>
      </c>
      <c r="G45" s="75">
        <f t="shared" si="1"/>
        <v>1</v>
      </c>
      <c r="H45" s="75" t="s">
        <v>2</v>
      </c>
      <c r="I45" s="75" t="s">
        <v>89</v>
      </c>
      <c r="J45" s="75" t="s">
        <v>89</v>
      </c>
    </row>
    <row r="46" spans="1:10" hidden="1" x14ac:dyDescent="0.3">
      <c r="A46" s="75" t="s">
        <v>1697</v>
      </c>
      <c r="B46" s="75" t="s">
        <v>1467</v>
      </c>
      <c r="C46" s="75" t="s">
        <v>1362</v>
      </c>
      <c r="D46" s="75">
        <v>0</v>
      </c>
      <c r="E46" s="75">
        <v>1</v>
      </c>
      <c r="F46" s="75">
        <v>0</v>
      </c>
      <c r="G46" s="75">
        <f t="shared" si="1"/>
        <v>1</v>
      </c>
      <c r="H46" s="75" t="s">
        <v>4</v>
      </c>
      <c r="I46" s="75" t="s">
        <v>55</v>
      </c>
      <c r="J46" s="75" t="s">
        <v>55</v>
      </c>
    </row>
    <row r="47" spans="1:10" hidden="1" x14ac:dyDescent="0.3">
      <c r="A47" s="75" t="s">
        <v>1698</v>
      </c>
      <c r="B47" s="75" t="s">
        <v>1467</v>
      </c>
      <c r="C47" s="75" t="s">
        <v>1362</v>
      </c>
      <c r="D47" s="75">
        <v>0</v>
      </c>
      <c r="E47" s="75">
        <v>1</v>
      </c>
      <c r="F47" s="75">
        <v>0</v>
      </c>
      <c r="G47" s="75">
        <f t="shared" si="1"/>
        <v>1</v>
      </c>
      <c r="H47" s="75" t="s">
        <v>93</v>
      </c>
      <c r="I47" s="75" t="s">
        <v>6</v>
      </c>
      <c r="J47" s="75" t="s">
        <v>6</v>
      </c>
    </row>
    <row r="48" spans="1:10" ht="28.8" hidden="1" x14ac:dyDescent="0.3">
      <c r="A48" s="75" t="s">
        <v>1735</v>
      </c>
      <c r="B48" s="75" t="s">
        <v>1467</v>
      </c>
      <c r="C48" s="75" t="s">
        <v>1362</v>
      </c>
      <c r="D48" s="75">
        <v>0</v>
      </c>
      <c r="E48" s="75">
        <v>1</v>
      </c>
      <c r="F48" s="75">
        <v>0</v>
      </c>
      <c r="G48" s="75">
        <f t="shared" si="1"/>
        <v>1</v>
      </c>
      <c r="H48" s="75" t="s">
        <v>93</v>
      </c>
      <c r="I48" s="75" t="s">
        <v>6</v>
      </c>
      <c r="J48" s="75" t="s">
        <v>6</v>
      </c>
    </row>
    <row r="49" spans="1:10" hidden="1" x14ac:dyDescent="0.3">
      <c r="A49" s="75" t="s">
        <v>1774</v>
      </c>
      <c r="B49" s="75" t="s">
        <v>1467</v>
      </c>
      <c r="C49" s="75" t="s">
        <v>1362</v>
      </c>
      <c r="D49" s="75">
        <v>0</v>
      </c>
      <c r="E49" s="75">
        <v>1</v>
      </c>
      <c r="F49" s="75">
        <v>0</v>
      </c>
      <c r="G49" s="75">
        <f t="shared" si="1"/>
        <v>1</v>
      </c>
      <c r="H49" s="75" t="s">
        <v>17</v>
      </c>
      <c r="I49" s="75" t="s">
        <v>98</v>
      </c>
      <c r="J49" s="75" t="s">
        <v>2150</v>
      </c>
    </row>
    <row r="50" spans="1:10" hidden="1" x14ac:dyDescent="0.3">
      <c r="A50" s="75" t="s">
        <v>1870</v>
      </c>
      <c r="B50" s="75" t="s">
        <v>1467</v>
      </c>
      <c r="C50" s="75" t="s">
        <v>1362</v>
      </c>
      <c r="D50" s="75">
        <v>0</v>
      </c>
      <c r="E50" s="75">
        <v>1</v>
      </c>
      <c r="F50" s="75">
        <v>0</v>
      </c>
      <c r="G50" s="75">
        <f t="shared" si="1"/>
        <v>1</v>
      </c>
      <c r="H50" s="75" t="s">
        <v>16</v>
      </c>
      <c r="I50" s="75" t="s">
        <v>81</v>
      </c>
      <c r="J50" s="75" t="s">
        <v>2086</v>
      </c>
    </row>
    <row r="51" spans="1:10" hidden="1" x14ac:dyDescent="0.3">
      <c r="A51" s="75" t="s">
        <v>2323</v>
      </c>
      <c r="B51" s="75" t="s">
        <v>1467</v>
      </c>
      <c r="C51" s="75" t="s">
        <v>1362</v>
      </c>
      <c r="D51" s="75">
        <v>1</v>
      </c>
      <c r="E51" s="75">
        <v>0</v>
      </c>
      <c r="F51" s="75">
        <v>0</v>
      </c>
      <c r="G51" s="75">
        <f t="shared" si="1"/>
        <v>1</v>
      </c>
      <c r="H51" s="75" t="s">
        <v>93</v>
      </c>
      <c r="I51" s="75" t="s">
        <v>6</v>
      </c>
      <c r="J51" s="75" t="s">
        <v>6</v>
      </c>
    </row>
    <row r="52" spans="1:10" hidden="1" x14ac:dyDescent="0.3">
      <c r="A52" s="75" t="s">
        <v>1732</v>
      </c>
      <c r="B52" s="75" t="s">
        <v>1467</v>
      </c>
      <c r="C52" s="75" t="s">
        <v>1362</v>
      </c>
      <c r="D52" s="75">
        <v>0</v>
      </c>
      <c r="E52" s="75">
        <v>1</v>
      </c>
      <c r="F52" s="75">
        <v>0</v>
      </c>
      <c r="G52" s="75">
        <f t="shared" si="1"/>
        <v>1</v>
      </c>
      <c r="H52" s="75" t="s">
        <v>2596</v>
      </c>
      <c r="I52" s="75" t="s">
        <v>2592</v>
      </c>
      <c r="J52" s="75" t="s">
        <v>2592</v>
      </c>
    </row>
    <row r="53" spans="1:10" hidden="1" x14ac:dyDescent="0.3">
      <c r="A53" s="75" t="s">
        <v>1733</v>
      </c>
      <c r="B53" s="75" t="s">
        <v>1467</v>
      </c>
      <c r="C53" s="75" t="s">
        <v>1362</v>
      </c>
      <c r="D53" s="75">
        <v>0</v>
      </c>
      <c r="E53" s="75">
        <v>1</v>
      </c>
      <c r="F53" s="75">
        <v>0</v>
      </c>
      <c r="G53" s="75">
        <f t="shared" si="1"/>
        <v>1</v>
      </c>
      <c r="H53" s="75" t="s">
        <v>2</v>
      </c>
      <c r="I53" s="75" t="s">
        <v>89</v>
      </c>
      <c r="J53" s="75" t="s">
        <v>89</v>
      </c>
    </row>
    <row r="54" spans="1:10" ht="28.8" hidden="1" x14ac:dyDescent="0.3">
      <c r="A54" s="75" t="s">
        <v>1734</v>
      </c>
      <c r="B54" s="75" t="s">
        <v>1467</v>
      </c>
      <c r="C54" s="75" t="s">
        <v>1362</v>
      </c>
      <c r="D54" s="75">
        <v>0</v>
      </c>
      <c r="E54" s="75">
        <v>1</v>
      </c>
      <c r="F54" s="75">
        <v>0</v>
      </c>
      <c r="G54" s="75">
        <f t="shared" si="1"/>
        <v>1</v>
      </c>
      <c r="H54" s="75" t="s">
        <v>9</v>
      </c>
      <c r="I54" s="75" t="s">
        <v>75</v>
      </c>
      <c r="J54" s="75" t="s">
        <v>75</v>
      </c>
    </row>
    <row r="55" spans="1:10" hidden="1" x14ac:dyDescent="0.3">
      <c r="A55" s="75" t="s">
        <v>971</v>
      </c>
      <c r="B55" s="75" t="s">
        <v>1467</v>
      </c>
      <c r="C55" s="75" t="s">
        <v>1362</v>
      </c>
      <c r="D55" s="75">
        <v>0</v>
      </c>
      <c r="E55" s="75">
        <v>1</v>
      </c>
      <c r="F55" s="75">
        <v>0</v>
      </c>
      <c r="G55" s="75">
        <f t="shared" si="1"/>
        <v>1</v>
      </c>
      <c r="H55" s="75" t="s">
        <v>20</v>
      </c>
      <c r="I55" s="75" t="s">
        <v>65</v>
      </c>
      <c r="J55" s="75" t="s">
        <v>1420</v>
      </c>
    </row>
    <row r="56" spans="1:10" hidden="1" x14ac:dyDescent="0.3">
      <c r="A56" s="75" t="s">
        <v>1365</v>
      </c>
      <c r="B56" s="75" t="s">
        <v>1467</v>
      </c>
      <c r="C56" s="75" t="s">
        <v>26</v>
      </c>
      <c r="D56" s="75">
        <v>0</v>
      </c>
      <c r="E56" s="75">
        <v>4</v>
      </c>
      <c r="F56" s="75">
        <v>0</v>
      </c>
      <c r="G56" s="75">
        <f t="shared" si="1"/>
        <v>4</v>
      </c>
      <c r="H56" s="75" t="s">
        <v>16</v>
      </c>
      <c r="I56" s="75" t="s">
        <v>80</v>
      </c>
      <c r="J56" s="75" t="s">
        <v>80</v>
      </c>
    </row>
    <row r="57" spans="1:10" hidden="1" x14ac:dyDescent="0.3">
      <c r="A57" s="75" t="s">
        <v>767</v>
      </c>
      <c r="B57" s="75" t="s">
        <v>1467</v>
      </c>
      <c r="C57" s="75" t="s">
        <v>26</v>
      </c>
      <c r="D57" s="75">
        <v>1</v>
      </c>
      <c r="E57" s="75">
        <v>2</v>
      </c>
      <c r="F57" s="75">
        <v>0</v>
      </c>
      <c r="G57" s="75">
        <f t="shared" si="1"/>
        <v>3</v>
      </c>
      <c r="H57" s="75" t="s">
        <v>93</v>
      </c>
      <c r="I57" s="75" t="s">
        <v>6</v>
      </c>
      <c r="J57" s="75" t="s">
        <v>6</v>
      </c>
    </row>
    <row r="58" spans="1:10" hidden="1" x14ac:dyDescent="0.3">
      <c r="A58" s="75" t="s">
        <v>155</v>
      </c>
      <c r="B58" s="75" t="s">
        <v>1467</v>
      </c>
      <c r="C58" s="75" t="s">
        <v>26</v>
      </c>
      <c r="D58" s="75">
        <v>0</v>
      </c>
      <c r="E58" s="75">
        <v>1</v>
      </c>
      <c r="F58" s="75">
        <v>0</v>
      </c>
      <c r="G58" s="75">
        <f t="shared" si="1"/>
        <v>1</v>
      </c>
      <c r="H58" s="75" t="s">
        <v>2</v>
      </c>
      <c r="I58" s="75" t="s">
        <v>89</v>
      </c>
      <c r="J58" s="75" t="s">
        <v>156</v>
      </c>
    </row>
    <row r="59" spans="1:10" ht="28.8" hidden="1" x14ac:dyDescent="0.3">
      <c r="A59" s="75" t="s">
        <v>1872</v>
      </c>
      <c r="B59" s="75" t="s">
        <v>1467</v>
      </c>
      <c r="C59" s="75" t="s">
        <v>1350</v>
      </c>
      <c r="D59" s="75">
        <v>1</v>
      </c>
      <c r="E59" s="75">
        <v>2</v>
      </c>
      <c r="F59" s="75">
        <v>0</v>
      </c>
      <c r="G59" s="75">
        <f t="shared" si="1"/>
        <v>3</v>
      </c>
      <c r="H59" s="75" t="s">
        <v>16</v>
      </c>
      <c r="I59" s="75" t="s">
        <v>82</v>
      </c>
      <c r="J59" s="75" t="s">
        <v>82</v>
      </c>
    </row>
    <row r="60" spans="1:10" ht="28.8" hidden="1" x14ac:dyDescent="0.3">
      <c r="A60" s="75" t="s">
        <v>2451</v>
      </c>
      <c r="B60" s="75" t="s">
        <v>2967</v>
      </c>
      <c r="C60" s="75" t="s">
        <v>2040</v>
      </c>
      <c r="D60" s="75">
        <v>0</v>
      </c>
      <c r="E60" s="75">
        <v>0</v>
      </c>
      <c r="F60" s="75">
        <v>1</v>
      </c>
      <c r="G60" s="75">
        <f t="shared" si="1"/>
        <v>0</v>
      </c>
      <c r="H60" s="75" t="s">
        <v>18</v>
      </c>
      <c r="I60" s="75" t="s">
        <v>87</v>
      </c>
      <c r="J60" s="75" t="s">
        <v>514</v>
      </c>
    </row>
    <row r="61" spans="1:10" ht="28.8" hidden="1" x14ac:dyDescent="0.3">
      <c r="A61" s="75" t="s">
        <v>1583</v>
      </c>
      <c r="B61" s="75" t="s">
        <v>2967</v>
      </c>
      <c r="C61" s="75" t="s">
        <v>2040</v>
      </c>
      <c r="D61" s="75">
        <v>0</v>
      </c>
      <c r="E61" s="75">
        <v>1</v>
      </c>
      <c r="F61" s="75">
        <v>0</v>
      </c>
      <c r="G61" s="75">
        <f t="shared" si="1"/>
        <v>1</v>
      </c>
      <c r="H61" s="75" t="s">
        <v>15</v>
      </c>
      <c r="I61" s="75" t="s">
        <v>66</v>
      </c>
      <c r="J61" s="75" t="s">
        <v>66</v>
      </c>
    </row>
    <row r="62" spans="1:10" ht="43.2" hidden="1" x14ac:dyDescent="0.3">
      <c r="A62" s="75" t="s">
        <v>2452</v>
      </c>
      <c r="B62" s="75" t="s">
        <v>2967</v>
      </c>
      <c r="C62" s="75" t="s">
        <v>2040</v>
      </c>
      <c r="D62" s="75">
        <v>0</v>
      </c>
      <c r="E62" s="75">
        <v>0</v>
      </c>
      <c r="F62" s="75">
        <v>1</v>
      </c>
      <c r="G62" s="75">
        <f t="shared" si="1"/>
        <v>0</v>
      </c>
      <c r="H62" s="75" t="s">
        <v>611</v>
      </c>
      <c r="I62" s="75" t="s">
        <v>11</v>
      </c>
      <c r="J62" s="75" t="s">
        <v>444</v>
      </c>
    </row>
    <row r="63" spans="1:10" ht="28.8" hidden="1" x14ac:dyDescent="0.3">
      <c r="A63" s="75" t="s">
        <v>1369</v>
      </c>
      <c r="B63" s="75" t="s">
        <v>2967</v>
      </c>
      <c r="C63" s="75" t="s">
        <v>3018</v>
      </c>
      <c r="D63" s="75">
        <v>1</v>
      </c>
      <c r="E63" s="75">
        <v>0</v>
      </c>
      <c r="F63" s="75">
        <v>0</v>
      </c>
      <c r="G63" s="75">
        <f t="shared" si="1"/>
        <v>1</v>
      </c>
      <c r="H63" s="75" t="s">
        <v>94</v>
      </c>
      <c r="I63" s="75" t="s">
        <v>12</v>
      </c>
      <c r="J63" s="75" t="s">
        <v>1557</v>
      </c>
    </row>
    <row r="64" spans="1:10" ht="28.8" hidden="1" x14ac:dyDescent="0.3">
      <c r="A64" s="75" t="s">
        <v>1372</v>
      </c>
      <c r="B64" s="75" t="s">
        <v>2967</v>
      </c>
      <c r="C64" s="75" t="s">
        <v>2040</v>
      </c>
      <c r="D64" s="75">
        <v>0</v>
      </c>
      <c r="E64" s="75">
        <v>1</v>
      </c>
      <c r="F64" s="75">
        <v>0</v>
      </c>
      <c r="G64" s="75">
        <f t="shared" si="1"/>
        <v>1</v>
      </c>
      <c r="H64" s="75" t="s">
        <v>4</v>
      </c>
      <c r="I64" s="75" t="s">
        <v>53</v>
      </c>
      <c r="J64" s="75" t="s">
        <v>1558</v>
      </c>
    </row>
    <row r="65" spans="1:10" ht="28.8" hidden="1" x14ac:dyDescent="0.3">
      <c r="A65" s="75" t="s">
        <v>2388</v>
      </c>
      <c r="B65" s="75" t="s">
        <v>2967</v>
      </c>
      <c r="C65" s="75" t="s">
        <v>25</v>
      </c>
      <c r="D65" s="75">
        <v>0</v>
      </c>
      <c r="E65" s="75">
        <v>1</v>
      </c>
      <c r="F65" s="75">
        <v>0</v>
      </c>
      <c r="G65" s="75">
        <f t="shared" si="1"/>
        <v>1</v>
      </c>
      <c r="H65" s="75" t="s">
        <v>4</v>
      </c>
      <c r="I65" s="75" t="s">
        <v>58</v>
      </c>
      <c r="J65" s="75" t="s">
        <v>2100</v>
      </c>
    </row>
    <row r="66" spans="1:10" ht="28.8" hidden="1" x14ac:dyDescent="0.3">
      <c r="A66" s="75" t="s">
        <v>2500</v>
      </c>
      <c r="B66" s="75" t="s">
        <v>2967</v>
      </c>
      <c r="C66" s="75" t="s">
        <v>2040</v>
      </c>
      <c r="D66" s="75">
        <v>0</v>
      </c>
      <c r="E66" s="75">
        <v>2</v>
      </c>
      <c r="F66" s="75">
        <v>0</v>
      </c>
      <c r="G66" s="75">
        <f t="shared" si="1"/>
        <v>2</v>
      </c>
      <c r="H66" s="75" t="s">
        <v>4</v>
      </c>
      <c r="I66" s="75" t="s">
        <v>58</v>
      </c>
      <c r="J66" s="75" t="s">
        <v>2100</v>
      </c>
    </row>
    <row r="67" spans="1:10" ht="28.8" hidden="1" x14ac:dyDescent="0.3">
      <c r="A67" s="75" t="s">
        <v>1375</v>
      </c>
      <c r="B67" s="75" t="s">
        <v>2967</v>
      </c>
      <c r="C67" s="75" t="s">
        <v>2040</v>
      </c>
      <c r="D67" s="75">
        <v>0</v>
      </c>
      <c r="E67" s="75">
        <v>1</v>
      </c>
      <c r="F67" s="75">
        <v>0</v>
      </c>
      <c r="G67" s="75">
        <f t="shared" si="1"/>
        <v>1</v>
      </c>
      <c r="H67" s="75" t="s">
        <v>4</v>
      </c>
      <c r="I67" s="75" t="s">
        <v>56</v>
      </c>
      <c r="J67" s="75" t="s">
        <v>1559</v>
      </c>
    </row>
    <row r="68" spans="1:10" ht="28.8" hidden="1" x14ac:dyDescent="0.3">
      <c r="A68" s="75" t="s">
        <v>2453</v>
      </c>
      <c r="B68" s="75" t="s">
        <v>2967</v>
      </c>
      <c r="C68" s="75" t="s">
        <v>2040</v>
      </c>
      <c r="D68" s="75">
        <v>1</v>
      </c>
      <c r="E68" s="75">
        <v>1</v>
      </c>
      <c r="F68" s="75">
        <v>0</v>
      </c>
      <c r="G68" s="75">
        <f t="shared" si="1"/>
        <v>2</v>
      </c>
      <c r="H68" s="75" t="s">
        <v>93</v>
      </c>
      <c r="I68" s="75" t="s">
        <v>6</v>
      </c>
      <c r="J68" s="75" t="s">
        <v>462</v>
      </c>
    </row>
    <row r="69" spans="1:10" ht="28.8" hidden="1" x14ac:dyDescent="0.3">
      <c r="A69" s="75" t="s">
        <v>2163</v>
      </c>
      <c r="B69" s="75" t="s">
        <v>2967</v>
      </c>
      <c r="C69" s="75" t="s">
        <v>25</v>
      </c>
      <c r="D69" s="75">
        <v>1</v>
      </c>
      <c r="E69" s="75">
        <v>0</v>
      </c>
      <c r="F69" s="75">
        <v>0</v>
      </c>
      <c r="G69" s="75">
        <f t="shared" si="1"/>
        <v>1</v>
      </c>
      <c r="H69" s="75" t="s">
        <v>93</v>
      </c>
      <c r="I69" s="75" t="s">
        <v>6</v>
      </c>
      <c r="J69" s="75" t="s">
        <v>2165</v>
      </c>
    </row>
    <row r="70" spans="1:10" ht="43.2" hidden="1" x14ac:dyDescent="0.3">
      <c r="A70" s="75" t="s">
        <v>2454</v>
      </c>
      <c r="B70" s="75" t="s">
        <v>2967</v>
      </c>
      <c r="C70" s="75" t="s">
        <v>2040</v>
      </c>
      <c r="D70" s="75">
        <v>0</v>
      </c>
      <c r="E70" s="75">
        <v>1</v>
      </c>
      <c r="F70" s="75">
        <v>0</v>
      </c>
      <c r="G70" s="75">
        <f t="shared" si="1"/>
        <v>1</v>
      </c>
      <c r="H70" s="75" t="s">
        <v>4</v>
      </c>
      <c r="I70" s="75" t="s">
        <v>58</v>
      </c>
      <c r="J70" s="75" t="s">
        <v>2095</v>
      </c>
    </row>
    <row r="71" spans="1:10" ht="28.8" hidden="1" x14ac:dyDescent="0.3">
      <c r="A71" s="75" t="s">
        <v>2455</v>
      </c>
      <c r="B71" s="75" t="s">
        <v>2967</v>
      </c>
      <c r="C71" s="75" t="s">
        <v>2040</v>
      </c>
      <c r="D71" s="75">
        <v>0</v>
      </c>
      <c r="E71" s="75">
        <v>1</v>
      </c>
      <c r="F71" s="75">
        <v>0</v>
      </c>
      <c r="G71" s="75">
        <f t="shared" si="1"/>
        <v>1</v>
      </c>
      <c r="H71" s="75" t="s">
        <v>2</v>
      </c>
      <c r="I71" s="75" t="s">
        <v>89</v>
      </c>
      <c r="J71" s="75" t="s">
        <v>2068</v>
      </c>
    </row>
    <row r="72" spans="1:10" ht="28.8" hidden="1" x14ac:dyDescent="0.3">
      <c r="A72" s="75" t="s">
        <v>2398</v>
      </c>
      <c r="B72" s="75" t="s">
        <v>2967</v>
      </c>
      <c r="C72" s="75" t="s">
        <v>25</v>
      </c>
      <c r="D72" s="75">
        <v>0</v>
      </c>
      <c r="E72" s="75">
        <v>1</v>
      </c>
      <c r="F72" s="75">
        <v>0</v>
      </c>
      <c r="G72" s="75">
        <f t="shared" si="1"/>
        <v>1</v>
      </c>
      <c r="H72" s="75" t="s">
        <v>17</v>
      </c>
      <c r="I72" s="75" t="s">
        <v>98</v>
      </c>
      <c r="J72" s="75" t="s">
        <v>2132</v>
      </c>
    </row>
    <row r="73" spans="1:10" ht="28.8" hidden="1" x14ac:dyDescent="0.3">
      <c r="A73" s="75" t="s">
        <v>2346</v>
      </c>
      <c r="B73" s="75" t="s">
        <v>2967</v>
      </c>
      <c r="C73" s="75" t="s">
        <v>3018</v>
      </c>
      <c r="D73" s="75">
        <v>1</v>
      </c>
      <c r="E73" s="75">
        <v>0</v>
      </c>
      <c r="F73" s="75">
        <v>0</v>
      </c>
      <c r="G73" s="75">
        <f t="shared" si="1"/>
        <v>1</v>
      </c>
      <c r="H73" s="75" t="s">
        <v>16</v>
      </c>
      <c r="I73" s="75" t="s">
        <v>80</v>
      </c>
      <c r="J73" s="75" t="s">
        <v>80</v>
      </c>
    </row>
    <row r="74" spans="1:10" ht="28.8" hidden="1" x14ac:dyDescent="0.3">
      <c r="A74" s="75" t="s">
        <v>2383</v>
      </c>
      <c r="B74" s="75" t="s">
        <v>2967</v>
      </c>
      <c r="C74" s="75" t="s">
        <v>25</v>
      </c>
      <c r="D74" s="75">
        <v>0</v>
      </c>
      <c r="E74" s="75">
        <v>1</v>
      </c>
      <c r="F74" s="75">
        <v>0</v>
      </c>
      <c r="G74" s="75">
        <f t="shared" si="1"/>
        <v>1</v>
      </c>
      <c r="H74" s="75" t="s">
        <v>16</v>
      </c>
      <c r="I74" s="75" t="s">
        <v>80</v>
      </c>
      <c r="J74" s="75" t="s">
        <v>80</v>
      </c>
    </row>
    <row r="75" spans="1:10" ht="28.8" hidden="1" x14ac:dyDescent="0.3">
      <c r="A75" s="75" t="s">
        <v>2446</v>
      </c>
      <c r="B75" s="75" t="s">
        <v>2967</v>
      </c>
      <c r="C75" s="75" t="s">
        <v>2040</v>
      </c>
      <c r="D75" s="75">
        <v>0</v>
      </c>
      <c r="E75" s="75">
        <v>1</v>
      </c>
      <c r="F75" s="75">
        <v>0</v>
      </c>
      <c r="G75" s="75">
        <f t="shared" si="1"/>
        <v>1</v>
      </c>
      <c r="H75" s="75" t="s">
        <v>16</v>
      </c>
      <c r="I75" s="75" t="s">
        <v>80</v>
      </c>
      <c r="J75" s="75" t="s">
        <v>80</v>
      </c>
    </row>
    <row r="76" spans="1:10" ht="28.8" hidden="1" x14ac:dyDescent="0.3">
      <c r="A76" s="75" t="s">
        <v>2447</v>
      </c>
      <c r="B76" s="75" t="s">
        <v>2967</v>
      </c>
      <c r="C76" s="75" t="s">
        <v>2040</v>
      </c>
      <c r="D76" s="75">
        <v>0</v>
      </c>
      <c r="E76" s="75">
        <v>1</v>
      </c>
      <c r="F76" s="75">
        <v>0</v>
      </c>
      <c r="G76" s="75">
        <f t="shared" si="1"/>
        <v>1</v>
      </c>
      <c r="H76" s="75" t="s">
        <v>16</v>
      </c>
      <c r="I76" s="75" t="s">
        <v>80</v>
      </c>
      <c r="J76" s="75" t="s">
        <v>80</v>
      </c>
    </row>
    <row r="77" spans="1:10" ht="28.8" hidden="1" x14ac:dyDescent="0.3">
      <c r="A77" s="75" t="s">
        <v>2448</v>
      </c>
      <c r="B77" s="75" t="s">
        <v>2967</v>
      </c>
      <c r="C77" s="75" t="s">
        <v>2040</v>
      </c>
      <c r="D77" s="75">
        <v>0</v>
      </c>
      <c r="E77" s="75">
        <v>1</v>
      </c>
      <c r="F77" s="75">
        <v>0</v>
      </c>
      <c r="G77" s="75">
        <f t="shared" si="1"/>
        <v>1</v>
      </c>
      <c r="H77" s="75" t="s">
        <v>16</v>
      </c>
      <c r="I77" s="75" t="s">
        <v>80</v>
      </c>
      <c r="J77" s="75" t="s">
        <v>80</v>
      </c>
    </row>
    <row r="78" spans="1:10" ht="28.8" hidden="1" x14ac:dyDescent="0.3">
      <c r="A78" s="75" t="s">
        <v>564</v>
      </c>
      <c r="B78" s="75" t="s">
        <v>2967</v>
      </c>
      <c r="C78" s="75" t="s">
        <v>2203</v>
      </c>
      <c r="D78" s="75">
        <v>0</v>
      </c>
      <c r="E78" s="75">
        <v>1</v>
      </c>
      <c r="F78" s="75">
        <v>0</v>
      </c>
      <c r="G78" s="75">
        <f t="shared" si="1"/>
        <v>1</v>
      </c>
      <c r="H78" s="75" t="s">
        <v>16</v>
      </c>
      <c r="I78" s="75" t="s">
        <v>80</v>
      </c>
      <c r="J78" s="75" t="s">
        <v>80</v>
      </c>
    </row>
    <row r="79" spans="1:10" ht="28.8" hidden="1" x14ac:dyDescent="0.3">
      <c r="A79" s="75" t="s">
        <v>1866</v>
      </c>
      <c r="B79" s="75" t="s">
        <v>2967</v>
      </c>
      <c r="C79" s="75" t="s">
        <v>2040</v>
      </c>
      <c r="D79" s="75">
        <v>0</v>
      </c>
      <c r="E79" s="75">
        <v>1</v>
      </c>
      <c r="F79" s="75">
        <v>0</v>
      </c>
      <c r="G79" s="75">
        <f t="shared" si="1"/>
        <v>1</v>
      </c>
      <c r="H79" s="75" t="s">
        <v>16</v>
      </c>
      <c r="I79" s="75" t="s">
        <v>80</v>
      </c>
      <c r="J79" s="75" t="s">
        <v>80</v>
      </c>
    </row>
    <row r="80" spans="1:10" ht="28.8" hidden="1" x14ac:dyDescent="0.3">
      <c r="A80" s="75" t="s">
        <v>2397</v>
      </c>
      <c r="B80" s="75" t="s">
        <v>2967</v>
      </c>
      <c r="C80" s="75" t="s">
        <v>25</v>
      </c>
      <c r="D80" s="75">
        <v>0</v>
      </c>
      <c r="E80" s="75">
        <v>1</v>
      </c>
      <c r="F80" s="75">
        <v>0</v>
      </c>
      <c r="G80" s="75">
        <f t="shared" si="1"/>
        <v>1</v>
      </c>
      <c r="H80" s="75" t="s">
        <v>2</v>
      </c>
      <c r="I80" s="75" t="s">
        <v>89</v>
      </c>
      <c r="J80" s="75" t="s">
        <v>2102</v>
      </c>
    </row>
    <row r="81" spans="1:10" ht="28.8" hidden="1" x14ac:dyDescent="0.3">
      <c r="A81" s="75" t="s">
        <v>2456</v>
      </c>
      <c r="B81" s="75" t="s">
        <v>2967</v>
      </c>
      <c r="C81" s="75" t="s">
        <v>2040</v>
      </c>
      <c r="D81" s="75">
        <v>0</v>
      </c>
      <c r="E81" s="75">
        <v>1</v>
      </c>
      <c r="F81" s="75">
        <v>0</v>
      </c>
      <c r="G81" s="75">
        <f t="shared" si="1"/>
        <v>1</v>
      </c>
      <c r="H81" s="75" t="s">
        <v>2</v>
      </c>
      <c r="I81" s="75" t="s">
        <v>89</v>
      </c>
      <c r="J81" s="75" t="s">
        <v>2102</v>
      </c>
    </row>
    <row r="82" spans="1:10" ht="28.8" hidden="1" x14ac:dyDescent="0.3">
      <c r="A82" s="75" t="s">
        <v>1380</v>
      </c>
      <c r="B82" s="75" t="s">
        <v>2967</v>
      </c>
      <c r="C82" s="75" t="s">
        <v>2040</v>
      </c>
      <c r="D82" s="75">
        <v>1</v>
      </c>
      <c r="E82" s="75">
        <v>1</v>
      </c>
      <c r="F82" s="75">
        <v>0</v>
      </c>
      <c r="G82" s="75">
        <f t="shared" si="1"/>
        <v>2</v>
      </c>
      <c r="H82" s="75" t="s">
        <v>17</v>
      </c>
      <c r="I82" s="75" t="s">
        <v>99</v>
      </c>
      <c r="J82" s="75" t="s">
        <v>1383</v>
      </c>
    </row>
    <row r="83" spans="1:10" ht="28.8" hidden="1" x14ac:dyDescent="0.3">
      <c r="A83" s="75" t="s">
        <v>2396</v>
      </c>
      <c r="B83" s="75" t="s">
        <v>2967</v>
      </c>
      <c r="C83" s="75" t="s">
        <v>25</v>
      </c>
      <c r="D83" s="75">
        <v>0</v>
      </c>
      <c r="E83" s="75">
        <v>1</v>
      </c>
      <c r="F83" s="75">
        <v>0</v>
      </c>
      <c r="G83" s="75">
        <f t="shared" si="1"/>
        <v>1</v>
      </c>
      <c r="H83" s="75" t="s">
        <v>9</v>
      </c>
      <c r="I83" s="75" t="s">
        <v>72</v>
      </c>
      <c r="J83" s="75" t="s">
        <v>2077</v>
      </c>
    </row>
    <row r="84" spans="1:10" ht="28.8" hidden="1" x14ac:dyDescent="0.3">
      <c r="A84" s="75" t="s">
        <v>2395</v>
      </c>
      <c r="B84" s="75" t="s">
        <v>2967</v>
      </c>
      <c r="C84" s="75" t="s">
        <v>25</v>
      </c>
      <c r="D84" s="75">
        <v>0</v>
      </c>
      <c r="E84" s="75">
        <v>1</v>
      </c>
      <c r="F84" s="75">
        <v>0</v>
      </c>
      <c r="G84" s="75">
        <f t="shared" si="1"/>
        <v>1</v>
      </c>
      <c r="H84" s="75" t="s">
        <v>9</v>
      </c>
      <c r="I84" s="75" t="s">
        <v>72</v>
      </c>
      <c r="J84" s="75" t="s">
        <v>72</v>
      </c>
    </row>
    <row r="85" spans="1:10" ht="28.8" hidden="1" x14ac:dyDescent="0.3">
      <c r="A85" s="75" t="s">
        <v>2457</v>
      </c>
      <c r="B85" s="75" t="s">
        <v>2967</v>
      </c>
      <c r="C85" s="75" t="s">
        <v>2040</v>
      </c>
      <c r="D85" s="75">
        <v>0</v>
      </c>
      <c r="E85" s="75">
        <v>1</v>
      </c>
      <c r="F85" s="75">
        <v>0</v>
      </c>
      <c r="G85" s="75">
        <f t="shared" si="1"/>
        <v>1</v>
      </c>
      <c r="H85" s="75" t="s">
        <v>9</v>
      </c>
      <c r="I85" s="75" t="s">
        <v>72</v>
      </c>
      <c r="J85" s="75" t="s">
        <v>72</v>
      </c>
    </row>
    <row r="86" spans="1:10" ht="28.8" hidden="1" x14ac:dyDescent="0.3">
      <c r="A86" s="75" t="s">
        <v>2496</v>
      </c>
      <c r="B86" s="75" t="s">
        <v>2967</v>
      </c>
      <c r="C86" s="75" t="s">
        <v>2040</v>
      </c>
      <c r="D86" s="75">
        <v>0</v>
      </c>
      <c r="E86" s="75">
        <v>1</v>
      </c>
      <c r="F86" s="75">
        <v>0</v>
      </c>
      <c r="G86" s="75">
        <f t="shared" si="1"/>
        <v>1</v>
      </c>
      <c r="H86" s="75" t="s">
        <v>4</v>
      </c>
      <c r="I86" s="75" t="s">
        <v>54</v>
      </c>
      <c r="J86" s="75" t="s">
        <v>1425</v>
      </c>
    </row>
    <row r="87" spans="1:10" ht="28.8" hidden="1" x14ac:dyDescent="0.3">
      <c r="A87" s="75" t="s">
        <v>2497</v>
      </c>
      <c r="B87" s="75" t="s">
        <v>2967</v>
      </c>
      <c r="C87" s="75" t="s">
        <v>2040</v>
      </c>
      <c r="D87" s="75">
        <v>0</v>
      </c>
      <c r="E87" s="75">
        <v>1</v>
      </c>
      <c r="F87" s="75">
        <v>0</v>
      </c>
      <c r="G87" s="75">
        <f t="shared" si="1"/>
        <v>1</v>
      </c>
      <c r="H87" s="75" t="s">
        <v>4</v>
      </c>
      <c r="I87" s="75" t="s">
        <v>53</v>
      </c>
      <c r="J87" s="75" t="s">
        <v>53</v>
      </c>
    </row>
    <row r="88" spans="1:10" ht="28.8" hidden="1" x14ac:dyDescent="0.3">
      <c r="A88" s="75" t="s">
        <v>2172</v>
      </c>
      <c r="B88" s="75" t="s">
        <v>2967</v>
      </c>
      <c r="C88" s="75" t="s">
        <v>25</v>
      </c>
      <c r="D88" s="75">
        <v>1</v>
      </c>
      <c r="E88" s="75">
        <v>0</v>
      </c>
      <c r="F88" s="75">
        <v>0</v>
      </c>
      <c r="G88" s="75">
        <f t="shared" si="1"/>
        <v>1</v>
      </c>
      <c r="H88" s="75" t="s">
        <v>13</v>
      </c>
      <c r="I88" s="75" t="s">
        <v>62</v>
      </c>
      <c r="J88" s="75" t="s">
        <v>2174</v>
      </c>
    </row>
    <row r="89" spans="1:10" ht="28.8" hidden="1" x14ac:dyDescent="0.3">
      <c r="A89" s="75" t="s">
        <v>2862</v>
      </c>
      <c r="B89" s="75" t="s">
        <v>2967</v>
      </c>
      <c r="C89" s="75" t="s">
        <v>2040</v>
      </c>
      <c r="D89" s="75">
        <v>0</v>
      </c>
      <c r="E89" s="75">
        <v>1</v>
      </c>
      <c r="F89" s="75">
        <v>0</v>
      </c>
      <c r="G89" s="75">
        <f t="shared" ref="G89:G152" si="2">(D89+E89)</f>
        <v>1</v>
      </c>
      <c r="H89" s="75" t="s">
        <v>2</v>
      </c>
      <c r="I89" s="75" t="s">
        <v>92</v>
      </c>
      <c r="J89" s="75" t="s">
        <v>2105</v>
      </c>
    </row>
    <row r="90" spans="1:10" ht="28.8" hidden="1" x14ac:dyDescent="0.3">
      <c r="A90" s="75" t="s">
        <v>2459</v>
      </c>
      <c r="B90" s="75" t="s">
        <v>2967</v>
      </c>
      <c r="C90" s="75" t="s">
        <v>2040</v>
      </c>
      <c r="D90" s="75">
        <v>0</v>
      </c>
      <c r="E90" s="75">
        <v>0</v>
      </c>
      <c r="F90" s="75">
        <v>0</v>
      </c>
      <c r="G90" s="75">
        <f t="shared" si="2"/>
        <v>0</v>
      </c>
      <c r="H90" s="75" t="s">
        <v>16</v>
      </c>
      <c r="I90" s="75" t="s">
        <v>80</v>
      </c>
      <c r="J90" s="75" t="s">
        <v>994</v>
      </c>
    </row>
    <row r="91" spans="1:10" ht="28.8" hidden="1" x14ac:dyDescent="0.3">
      <c r="A91" s="75" t="s">
        <v>2460</v>
      </c>
      <c r="B91" s="75" t="s">
        <v>2967</v>
      </c>
      <c r="C91" s="75" t="s">
        <v>2040</v>
      </c>
      <c r="D91" s="75">
        <v>0</v>
      </c>
      <c r="E91" s="75">
        <v>0</v>
      </c>
      <c r="F91" s="75">
        <v>1</v>
      </c>
      <c r="G91" s="75">
        <f t="shared" si="2"/>
        <v>0</v>
      </c>
      <c r="H91" s="75" t="s">
        <v>611</v>
      </c>
      <c r="I91" s="75" t="s">
        <v>11</v>
      </c>
      <c r="J91" s="75" t="s">
        <v>504</v>
      </c>
    </row>
    <row r="92" spans="1:10" ht="28.8" hidden="1" x14ac:dyDescent="0.3">
      <c r="A92" s="75" t="s">
        <v>2461</v>
      </c>
      <c r="B92" s="75" t="s">
        <v>2967</v>
      </c>
      <c r="C92" s="75" t="s">
        <v>2040</v>
      </c>
      <c r="D92" s="75">
        <v>0</v>
      </c>
      <c r="E92" s="75">
        <v>0</v>
      </c>
      <c r="F92" s="75">
        <v>1</v>
      </c>
      <c r="G92" s="75">
        <f t="shared" si="2"/>
        <v>0</v>
      </c>
      <c r="H92" s="75" t="s">
        <v>15</v>
      </c>
      <c r="I92" s="75" t="s">
        <v>66</v>
      </c>
      <c r="J92" s="75" t="s">
        <v>496</v>
      </c>
    </row>
    <row r="93" spans="1:10" ht="28.8" hidden="1" x14ac:dyDescent="0.3">
      <c r="A93" s="75" t="s">
        <v>2394</v>
      </c>
      <c r="B93" s="75" t="s">
        <v>2967</v>
      </c>
      <c r="C93" s="75" t="s">
        <v>25</v>
      </c>
      <c r="D93" s="75">
        <v>1</v>
      </c>
      <c r="E93" s="75">
        <v>0</v>
      </c>
      <c r="F93" s="75">
        <v>0</v>
      </c>
      <c r="G93" s="75">
        <f t="shared" si="2"/>
        <v>1</v>
      </c>
      <c r="H93" s="75" t="s">
        <v>94</v>
      </c>
      <c r="I93" s="75" t="s">
        <v>12</v>
      </c>
      <c r="J93" s="75" t="s">
        <v>2057</v>
      </c>
    </row>
    <row r="94" spans="1:10" ht="28.8" hidden="1" x14ac:dyDescent="0.3">
      <c r="A94" s="75" t="s">
        <v>239</v>
      </c>
      <c r="B94" s="75" t="s">
        <v>2967</v>
      </c>
      <c r="C94" s="75" t="s">
        <v>25</v>
      </c>
      <c r="D94" s="75">
        <v>1</v>
      </c>
      <c r="E94" s="75">
        <v>0</v>
      </c>
      <c r="F94" s="75">
        <v>0</v>
      </c>
      <c r="G94" s="75">
        <f t="shared" si="2"/>
        <v>1</v>
      </c>
      <c r="H94" s="75" t="s">
        <v>611</v>
      </c>
      <c r="I94" s="75" t="s">
        <v>86</v>
      </c>
      <c r="J94" s="75" t="s">
        <v>498</v>
      </c>
    </row>
    <row r="95" spans="1:10" ht="28.8" hidden="1" x14ac:dyDescent="0.3">
      <c r="A95" s="75" t="s">
        <v>2462</v>
      </c>
      <c r="B95" s="75" t="s">
        <v>2967</v>
      </c>
      <c r="C95" s="75" t="s">
        <v>2040</v>
      </c>
      <c r="D95" s="75">
        <v>0</v>
      </c>
      <c r="E95" s="75">
        <v>0</v>
      </c>
      <c r="F95" s="75">
        <v>1</v>
      </c>
      <c r="G95" s="75">
        <f t="shared" si="2"/>
        <v>0</v>
      </c>
      <c r="H95" s="75" t="s">
        <v>15</v>
      </c>
      <c r="I95" s="75" t="s">
        <v>69</v>
      </c>
      <c r="J95" s="75" t="s">
        <v>998</v>
      </c>
    </row>
    <row r="96" spans="1:10" ht="28.8" hidden="1" x14ac:dyDescent="0.3">
      <c r="A96" s="75" t="s">
        <v>2463</v>
      </c>
      <c r="B96" s="75" t="s">
        <v>2967</v>
      </c>
      <c r="C96" s="75" t="s">
        <v>2040</v>
      </c>
      <c r="D96" s="75">
        <v>0</v>
      </c>
      <c r="E96" s="75">
        <v>1</v>
      </c>
      <c r="F96" s="75">
        <v>0</v>
      </c>
      <c r="G96" s="75">
        <f t="shared" si="2"/>
        <v>1</v>
      </c>
      <c r="H96" s="75" t="s">
        <v>4</v>
      </c>
      <c r="I96" s="75" t="s">
        <v>59</v>
      </c>
      <c r="J96" s="75" t="s">
        <v>2097</v>
      </c>
    </row>
    <row r="97" spans="1:10" ht="28.8" hidden="1" x14ac:dyDescent="0.3">
      <c r="A97" s="75" t="s">
        <v>146</v>
      </c>
      <c r="B97" s="75" t="s">
        <v>2967</v>
      </c>
      <c r="C97" s="75" t="s">
        <v>25</v>
      </c>
      <c r="D97" s="75">
        <v>1</v>
      </c>
      <c r="E97" s="75">
        <v>0</v>
      </c>
      <c r="F97" s="75">
        <v>0</v>
      </c>
      <c r="G97" s="75">
        <f t="shared" si="2"/>
        <v>1</v>
      </c>
      <c r="H97" s="75" t="s">
        <v>4</v>
      </c>
      <c r="I97" s="75" t="s">
        <v>54</v>
      </c>
      <c r="J97" s="75" t="s">
        <v>54</v>
      </c>
    </row>
    <row r="98" spans="1:10" ht="28.8" hidden="1" x14ac:dyDescent="0.3">
      <c r="A98" s="75" t="s">
        <v>2863</v>
      </c>
      <c r="B98" s="75" t="s">
        <v>2967</v>
      </c>
      <c r="C98" s="75" t="s">
        <v>2040</v>
      </c>
      <c r="D98" s="75">
        <v>0</v>
      </c>
      <c r="E98" s="75">
        <v>1</v>
      </c>
      <c r="F98" s="75">
        <v>0</v>
      </c>
      <c r="G98" s="75">
        <f t="shared" si="2"/>
        <v>1</v>
      </c>
      <c r="H98" s="75" t="s">
        <v>4</v>
      </c>
      <c r="I98" s="75" t="s">
        <v>54</v>
      </c>
      <c r="J98" s="75" t="s">
        <v>2059</v>
      </c>
    </row>
    <row r="99" spans="1:10" ht="28.8" hidden="1" x14ac:dyDescent="0.3">
      <c r="A99" s="75" t="s">
        <v>2465</v>
      </c>
      <c r="B99" s="75" t="s">
        <v>2967</v>
      </c>
      <c r="C99" s="75" t="s">
        <v>2040</v>
      </c>
      <c r="D99" s="75">
        <v>0</v>
      </c>
      <c r="E99" s="75">
        <v>0</v>
      </c>
      <c r="F99" s="75">
        <v>1</v>
      </c>
      <c r="G99" s="75">
        <f t="shared" si="2"/>
        <v>0</v>
      </c>
      <c r="H99" s="75" t="s">
        <v>4</v>
      </c>
      <c r="I99" s="75" t="s">
        <v>58</v>
      </c>
      <c r="J99" s="75" t="s">
        <v>540</v>
      </c>
    </row>
    <row r="100" spans="1:10" ht="28.8" hidden="1" x14ac:dyDescent="0.3">
      <c r="A100" s="75" t="s">
        <v>2466</v>
      </c>
      <c r="B100" s="75" t="s">
        <v>2967</v>
      </c>
      <c r="C100" s="75" t="s">
        <v>2040</v>
      </c>
      <c r="D100" s="75">
        <v>0</v>
      </c>
      <c r="E100" s="75">
        <v>1</v>
      </c>
      <c r="F100" s="75">
        <v>0</v>
      </c>
      <c r="G100" s="75">
        <f t="shared" si="2"/>
        <v>1</v>
      </c>
      <c r="H100" s="75" t="s">
        <v>17</v>
      </c>
      <c r="I100" s="75" t="s">
        <v>98</v>
      </c>
      <c r="J100" s="75" t="s">
        <v>2133</v>
      </c>
    </row>
    <row r="101" spans="1:10" ht="28.8" hidden="1" x14ac:dyDescent="0.3">
      <c r="A101" s="75" t="s">
        <v>2467</v>
      </c>
      <c r="B101" s="75" t="s">
        <v>2967</v>
      </c>
      <c r="C101" s="75" t="s">
        <v>2040</v>
      </c>
      <c r="D101" s="75">
        <v>1</v>
      </c>
      <c r="E101" s="75">
        <v>0</v>
      </c>
      <c r="F101" s="75">
        <v>0</v>
      </c>
      <c r="G101" s="75">
        <f t="shared" si="2"/>
        <v>1</v>
      </c>
      <c r="H101" s="75" t="s">
        <v>611</v>
      </c>
      <c r="I101" s="75" t="s">
        <v>85</v>
      </c>
      <c r="J101" s="75" t="s">
        <v>411</v>
      </c>
    </row>
    <row r="102" spans="1:10" ht="28.8" hidden="1" x14ac:dyDescent="0.3">
      <c r="A102" s="75" t="s">
        <v>2864</v>
      </c>
      <c r="B102" s="75" t="s">
        <v>2967</v>
      </c>
      <c r="C102" s="75" t="s">
        <v>2040</v>
      </c>
      <c r="D102" s="75">
        <v>0</v>
      </c>
      <c r="E102" s="75">
        <v>1</v>
      </c>
      <c r="F102" s="75">
        <v>0</v>
      </c>
      <c r="G102" s="75">
        <f t="shared" si="2"/>
        <v>1</v>
      </c>
      <c r="H102" s="75" t="s">
        <v>17</v>
      </c>
      <c r="I102" s="75" t="s">
        <v>99</v>
      </c>
      <c r="J102" s="75" t="s">
        <v>2129</v>
      </c>
    </row>
    <row r="103" spans="1:10" ht="28.8" hidden="1" x14ac:dyDescent="0.3">
      <c r="A103" s="75" t="s">
        <v>2545</v>
      </c>
      <c r="B103" s="75" t="s">
        <v>2967</v>
      </c>
      <c r="C103" s="75" t="s">
        <v>2040</v>
      </c>
      <c r="D103" s="75">
        <v>0</v>
      </c>
      <c r="E103" s="75">
        <v>1</v>
      </c>
      <c r="F103" s="75">
        <v>0</v>
      </c>
      <c r="G103" s="75">
        <f t="shared" si="2"/>
        <v>1</v>
      </c>
      <c r="H103" s="75" t="s">
        <v>16</v>
      </c>
      <c r="I103" s="75" t="s">
        <v>80</v>
      </c>
      <c r="J103" s="75" t="s">
        <v>80</v>
      </c>
    </row>
    <row r="104" spans="1:10" ht="28.8" hidden="1" x14ac:dyDescent="0.3">
      <c r="A104" s="75" t="s">
        <v>2349</v>
      </c>
      <c r="B104" s="75" t="s">
        <v>2967</v>
      </c>
      <c r="C104" s="75" t="s">
        <v>2040</v>
      </c>
      <c r="D104" s="75">
        <v>0</v>
      </c>
      <c r="E104" s="75">
        <v>1</v>
      </c>
      <c r="F104" s="75">
        <v>0</v>
      </c>
      <c r="G104" s="75">
        <f t="shared" si="2"/>
        <v>1</v>
      </c>
      <c r="H104" s="75" t="s">
        <v>17</v>
      </c>
      <c r="I104" s="75" t="s">
        <v>99</v>
      </c>
      <c r="J104" s="75" t="s">
        <v>2131</v>
      </c>
    </row>
    <row r="105" spans="1:10" ht="28.8" hidden="1" x14ac:dyDescent="0.3">
      <c r="A105" s="75" t="s">
        <v>2865</v>
      </c>
      <c r="B105" s="75" t="s">
        <v>2967</v>
      </c>
      <c r="C105" s="75" t="s">
        <v>25</v>
      </c>
      <c r="D105" s="75">
        <v>0</v>
      </c>
      <c r="E105" s="75">
        <v>2</v>
      </c>
      <c r="F105" s="75">
        <v>0</v>
      </c>
      <c r="G105" s="75">
        <f t="shared" si="2"/>
        <v>2</v>
      </c>
      <c r="H105" s="75" t="s">
        <v>63</v>
      </c>
      <c r="I105" s="75" t="s">
        <v>8</v>
      </c>
      <c r="J105" s="75" t="s">
        <v>346</v>
      </c>
    </row>
    <row r="106" spans="1:10" ht="28.8" hidden="1" x14ac:dyDescent="0.3">
      <c r="A106" s="75" t="s">
        <v>2392</v>
      </c>
      <c r="B106" s="75" t="s">
        <v>2967</v>
      </c>
      <c r="C106" s="75" t="s">
        <v>25</v>
      </c>
      <c r="D106" s="75">
        <v>1</v>
      </c>
      <c r="E106" s="75">
        <v>0</v>
      </c>
      <c r="F106" s="75">
        <v>0</v>
      </c>
      <c r="G106" s="75">
        <f t="shared" si="2"/>
        <v>1</v>
      </c>
      <c r="H106" s="75" t="s">
        <v>16</v>
      </c>
      <c r="I106" s="75" t="s">
        <v>81</v>
      </c>
      <c r="J106" s="75" t="s">
        <v>81</v>
      </c>
    </row>
    <row r="107" spans="1:10" ht="28.8" hidden="1" x14ac:dyDescent="0.3">
      <c r="A107" s="75" t="s">
        <v>2391</v>
      </c>
      <c r="B107" s="75" t="s">
        <v>2967</v>
      </c>
      <c r="C107" s="75" t="s">
        <v>25</v>
      </c>
      <c r="D107" s="75">
        <v>0</v>
      </c>
      <c r="E107" s="75">
        <v>1</v>
      </c>
      <c r="F107" s="75">
        <v>0</v>
      </c>
      <c r="G107" s="75">
        <f t="shared" si="2"/>
        <v>1</v>
      </c>
      <c r="H107" s="75" t="s">
        <v>16</v>
      </c>
      <c r="I107" s="75" t="s">
        <v>80</v>
      </c>
      <c r="J107" s="75" t="s">
        <v>2080</v>
      </c>
    </row>
    <row r="108" spans="1:10" ht="28.8" hidden="1" x14ac:dyDescent="0.3">
      <c r="A108" s="75" t="s">
        <v>2389</v>
      </c>
      <c r="B108" s="75" t="s">
        <v>2967</v>
      </c>
      <c r="C108" s="75" t="s">
        <v>25</v>
      </c>
      <c r="D108" s="75">
        <v>0</v>
      </c>
      <c r="E108" s="75">
        <v>1</v>
      </c>
      <c r="F108" s="75">
        <v>0</v>
      </c>
      <c r="G108" s="75">
        <f t="shared" si="2"/>
        <v>1</v>
      </c>
      <c r="H108" s="75" t="s">
        <v>93</v>
      </c>
      <c r="I108" s="75" t="s">
        <v>6</v>
      </c>
      <c r="J108" s="75" t="s">
        <v>2094</v>
      </c>
    </row>
    <row r="109" spans="1:10" ht="28.8" hidden="1" x14ac:dyDescent="0.3">
      <c r="A109" s="75" t="s">
        <v>2445</v>
      </c>
      <c r="B109" s="75" t="s">
        <v>2967</v>
      </c>
      <c r="C109" s="75" t="s">
        <v>2040</v>
      </c>
      <c r="D109" s="75">
        <v>0</v>
      </c>
      <c r="E109" s="75">
        <v>1</v>
      </c>
      <c r="F109" s="75">
        <v>0</v>
      </c>
      <c r="G109" s="75">
        <f t="shared" si="2"/>
        <v>1</v>
      </c>
      <c r="H109" s="75" t="s">
        <v>4</v>
      </c>
      <c r="I109" s="75" t="s">
        <v>55</v>
      </c>
      <c r="J109" s="75" t="s">
        <v>2069</v>
      </c>
    </row>
    <row r="110" spans="1:10" ht="28.8" hidden="1" x14ac:dyDescent="0.3">
      <c r="A110" s="75" t="s">
        <v>1385</v>
      </c>
      <c r="B110" s="75" t="s">
        <v>2967</v>
      </c>
      <c r="C110" s="75" t="s">
        <v>3018</v>
      </c>
      <c r="D110" s="75">
        <v>1</v>
      </c>
      <c r="E110" s="75">
        <v>0</v>
      </c>
      <c r="F110" s="75">
        <v>0</v>
      </c>
      <c r="G110" s="75">
        <f t="shared" si="2"/>
        <v>1</v>
      </c>
      <c r="H110" s="75" t="s">
        <v>4</v>
      </c>
      <c r="I110" s="75" t="s">
        <v>56</v>
      </c>
      <c r="J110" s="75" t="s">
        <v>56</v>
      </c>
    </row>
    <row r="111" spans="1:10" ht="28.8" hidden="1" x14ac:dyDescent="0.3">
      <c r="A111" s="75" t="s">
        <v>1776</v>
      </c>
      <c r="B111" s="75" t="s">
        <v>2967</v>
      </c>
      <c r="C111" s="75" t="s">
        <v>2040</v>
      </c>
      <c r="D111" s="75">
        <v>0</v>
      </c>
      <c r="E111" s="75">
        <v>1</v>
      </c>
      <c r="F111" s="75">
        <v>0</v>
      </c>
      <c r="G111" s="75">
        <f t="shared" si="2"/>
        <v>1</v>
      </c>
      <c r="H111" s="75" t="s">
        <v>17</v>
      </c>
      <c r="I111" s="75" t="s">
        <v>98</v>
      </c>
      <c r="J111" s="75" t="s">
        <v>2130</v>
      </c>
    </row>
    <row r="112" spans="1:10" ht="43.2" hidden="1" x14ac:dyDescent="0.3">
      <c r="A112" s="75" t="s">
        <v>2450</v>
      </c>
      <c r="B112" s="75" t="s">
        <v>2967</v>
      </c>
      <c r="C112" s="75" t="s">
        <v>2040</v>
      </c>
      <c r="D112" s="75">
        <v>0</v>
      </c>
      <c r="E112" s="75">
        <v>1</v>
      </c>
      <c r="F112" s="75">
        <v>0</v>
      </c>
      <c r="G112" s="75">
        <f t="shared" si="2"/>
        <v>1</v>
      </c>
      <c r="H112" s="75" t="s">
        <v>4</v>
      </c>
      <c r="I112" s="75" t="s">
        <v>53</v>
      </c>
      <c r="J112" s="75" t="s">
        <v>1386</v>
      </c>
    </row>
    <row r="113" spans="1:10" ht="28.8" hidden="1" x14ac:dyDescent="0.3">
      <c r="A113" s="75" t="s">
        <v>1756</v>
      </c>
      <c r="B113" s="75" t="s">
        <v>2967</v>
      </c>
      <c r="C113" s="75" t="s">
        <v>2040</v>
      </c>
      <c r="D113" s="75">
        <v>0</v>
      </c>
      <c r="E113" s="75">
        <v>1</v>
      </c>
      <c r="F113" s="75">
        <v>0</v>
      </c>
      <c r="G113" s="75">
        <f t="shared" si="2"/>
        <v>1</v>
      </c>
      <c r="H113" s="75" t="s">
        <v>16</v>
      </c>
      <c r="I113" s="75" t="s">
        <v>82</v>
      </c>
      <c r="J113" s="75" t="s">
        <v>2056</v>
      </c>
    </row>
    <row r="114" spans="1:10" ht="28.8" hidden="1" x14ac:dyDescent="0.3">
      <c r="A114" s="75" t="s">
        <v>2400</v>
      </c>
      <c r="B114" s="75" t="s">
        <v>2967</v>
      </c>
      <c r="C114" s="75" t="s">
        <v>25</v>
      </c>
      <c r="D114" s="75">
        <v>0</v>
      </c>
      <c r="E114" s="75">
        <v>1</v>
      </c>
      <c r="F114" s="75">
        <v>0</v>
      </c>
      <c r="G114" s="75">
        <f t="shared" si="2"/>
        <v>1</v>
      </c>
      <c r="H114" s="75" t="s">
        <v>2</v>
      </c>
      <c r="I114" s="75" t="s">
        <v>89</v>
      </c>
      <c r="J114" s="75" t="s">
        <v>89</v>
      </c>
    </row>
    <row r="115" spans="1:10" x14ac:dyDescent="0.3">
      <c r="A115" s="75" t="s">
        <v>3017</v>
      </c>
      <c r="B115" s="75" t="s">
        <v>1467</v>
      </c>
      <c r="C115" s="75" t="s">
        <v>2856</v>
      </c>
      <c r="D115" s="75">
        <v>0</v>
      </c>
      <c r="E115" s="75">
        <v>1</v>
      </c>
      <c r="F115" s="75">
        <v>0</v>
      </c>
      <c r="G115" s="75">
        <f t="shared" si="2"/>
        <v>1</v>
      </c>
      <c r="H115" s="75" t="s">
        <v>2</v>
      </c>
      <c r="I115" s="75" t="s">
        <v>89</v>
      </c>
      <c r="J115" s="75" t="s">
        <v>89</v>
      </c>
    </row>
    <row r="116" spans="1:10" ht="28.8" hidden="1" x14ac:dyDescent="0.3">
      <c r="A116" s="75" t="s">
        <v>2441</v>
      </c>
      <c r="B116" s="75" t="s">
        <v>2967</v>
      </c>
      <c r="C116" s="75" t="s">
        <v>2040</v>
      </c>
      <c r="D116" s="75">
        <v>0</v>
      </c>
      <c r="E116" s="75">
        <v>1</v>
      </c>
      <c r="F116" s="75">
        <v>0</v>
      </c>
      <c r="G116" s="75">
        <f t="shared" si="2"/>
        <v>1</v>
      </c>
      <c r="H116" s="75" t="s">
        <v>2</v>
      </c>
      <c r="I116" s="75" t="s">
        <v>89</v>
      </c>
      <c r="J116" s="75" t="s">
        <v>89</v>
      </c>
    </row>
    <row r="117" spans="1:10" ht="28.8" hidden="1" x14ac:dyDescent="0.3">
      <c r="A117" s="75" t="s">
        <v>2866</v>
      </c>
      <c r="B117" s="75" t="s">
        <v>2967</v>
      </c>
      <c r="C117" s="75" t="s">
        <v>2040</v>
      </c>
      <c r="D117" s="75">
        <v>0</v>
      </c>
      <c r="E117" s="75">
        <v>1</v>
      </c>
      <c r="F117" s="75">
        <v>0</v>
      </c>
      <c r="G117" s="75">
        <f t="shared" si="2"/>
        <v>1</v>
      </c>
      <c r="H117" s="75" t="s">
        <v>2</v>
      </c>
      <c r="I117" s="75" t="s">
        <v>89</v>
      </c>
      <c r="J117" s="75" t="s">
        <v>89</v>
      </c>
    </row>
    <row r="118" spans="1:10" ht="28.8" hidden="1" x14ac:dyDescent="0.3">
      <c r="A118" s="75" t="s">
        <v>2469</v>
      </c>
      <c r="B118" s="75" t="s">
        <v>2967</v>
      </c>
      <c r="C118" s="75" t="s">
        <v>2040</v>
      </c>
      <c r="D118" s="75">
        <v>0</v>
      </c>
      <c r="E118" s="75">
        <v>1</v>
      </c>
      <c r="F118" s="75">
        <v>0</v>
      </c>
      <c r="G118" s="75">
        <f t="shared" si="2"/>
        <v>1</v>
      </c>
      <c r="H118" s="75" t="s">
        <v>94</v>
      </c>
      <c r="I118" s="75" t="s">
        <v>12</v>
      </c>
      <c r="J118" s="75" t="s">
        <v>2112</v>
      </c>
    </row>
    <row r="119" spans="1:10" ht="28.8" hidden="1" x14ac:dyDescent="0.3">
      <c r="A119" s="75" t="s">
        <v>2867</v>
      </c>
      <c r="B119" s="75" t="s">
        <v>2967</v>
      </c>
      <c r="C119" s="75" t="s">
        <v>2040</v>
      </c>
      <c r="D119" s="75">
        <v>0</v>
      </c>
      <c r="E119" s="75">
        <v>1</v>
      </c>
      <c r="F119" s="75">
        <v>0</v>
      </c>
      <c r="G119" s="75">
        <f t="shared" si="2"/>
        <v>1</v>
      </c>
      <c r="H119" s="75" t="s">
        <v>17</v>
      </c>
      <c r="I119" s="75" t="s">
        <v>97</v>
      </c>
      <c r="J119" s="75" t="s">
        <v>999</v>
      </c>
    </row>
    <row r="120" spans="1:10" ht="28.8" hidden="1" x14ac:dyDescent="0.3">
      <c r="A120" s="75" t="s">
        <v>2471</v>
      </c>
      <c r="B120" s="75" t="s">
        <v>2967</v>
      </c>
      <c r="C120" s="75" t="s">
        <v>2040</v>
      </c>
      <c r="D120" s="75">
        <v>0</v>
      </c>
      <c r="E120" s="75">
        <v>1</v>
      </c>
      <c r="F120" s="75">
        <v>0</v>
      </c>
      <c r="G120" s="75">
        <f t="shared" si="2"/>
        <v>1</v>
      </c>
      <c r="H120" s="75" t="s">
        <v>9</v>
      </c>
      <c r="I120" s="75" t="s">
        <v>75</v>
      </c>
      <c r="J120" s="75" t="s">
        <v>2078</v>
      </c>
    </row>
    <row r="121" spans="1:10" ht="28.8" hidden="1" x14ac:dyDescent="0.3">
      <c r="A121" s="75" t="s">
        <v>2182</v>
      </c>
      <c r="B121" s="75" t="s">
        <v>2967</v>
      </c>
      <c r="C121" s="75" t="s">
        <v>25</v>
      </c>
      <c r="D121" s="75">
        <v>1</v>
      </c>
      <c r="E121" s="75">
        <v>0</v>
      </c>
      <c r="F121" s="75">
        <v>0</v>
      </c>
      <c r="G121" s="75">
        <f t="shared" si="2"/>
        <v>1</v>
      </c>
      <c r="H121" s="75" t="s">
        <v>93</v>
      </c>
      <c r="I121" s="75" t="s">
        <v>6</v>
      </c>
      <c r="J121" s="75" t="s">
        <v>2184</v>
      </c>
    </row>
    <row r="122" spans="1:10" ht="28.8" hidden="1" x14ac:dyDescent="0.3">
      <c r="A122" s="75" t="s">
        <v>2443</v>
      </c>
      <c r="B122" s="75" t="s">
        <v>2967</v>
      </c>
      <c r="C122" s="75" t="s">
        <v>2040</v>
      </c>
      <c r="D122" s="75">
        <v>0</v>
      </c>
      <c r="E122" s="75">
        <v>1</v>
      </c>
      <c r="F122" s="75">
        <v>0</v>
      </c>
      <c r="G122" s="75">
        <f t="shared" si="2"/>
        <v>1</v>
      </c>
      <c r="H122" s="75" t="s">
        <v>95</v>
      </c>
      <c r="I122" s="75" t="s">
        <v>7</v>
      </c>
      <c r="J122" s="75" t="s">
        <v>2126</v>
      </c>
    </row>
    <row r="123" spans="1:10" ht="43.2" hidden="1" x14ac:dyDescent="0.3">
      <c r="A123" s="75" t="s">
        <v>2444</v>
      </c>
      <c r="B123" s="75" t="s">
        <v>2967</v>
      </c>
      <c r="C123" s="75" t="s">
        <v>2040</v>
      </c>
      <c r="D123" s="75">
        <v>0</v>
      </c>
      <c r="E123" s="75">
        <v>1</v>
      </c>
      <c r="F123" s="75">
        <v>0</v>
      </c>
      <c r="G123" s="75">
        <f t="shared" si="2"/>
        <v>1</v>
      </c>
      <c r="H123" s="75" t="s">
        <v>4</v>
      </c>
      <c r="I123" s="75" t="s">
        <v>57</v>
      </c>
      <c r="J123" s="75" t="s">
        <v>2096</v>
      </c>
    </row>
    <row r="124" spans="1:10" ht="28.8" hidden="1" x14ac:dyDescent="0.3">
      <c r="A124" s="75" t="s">
        <v>2472</v>
      </c>
      <c r="B124" s="75" t="s">
        <v>2967</v>
      </c>
      <c r="C124" s="75" t="s">
        <v>2040</v>
      </c>
      <c r="D124" s="75">
        <v>0</v>
      </c>
      <c r="E124" s="75">
        <v>1</v>
      </c>
      <c r="F124" s="75">
        <v>0</v>
      </c>
      <c r="G124" s="75">
        <f t="shared" si="2"/>
        <v>1</v>
      </c>
      <c r="H124" s="75" t="s">
        <v>17</v>
      </c>
      <c r="I124" s="75" t="s">
        <v>97</v>
      </c>
      <c r="J124" s="75" t="s">
        <v>291</v>
      </c>
    </row>
    <row r="125" spans="1:10" ht="28.8" hidden="1" x14ac:dyDescent="0.3">
      <c r="A125" s="75" t="s">
        <v>2337</v>
      </c>
      <c r="B125" s="75" t="s">
        <v>2967</v>
      </c>
      <c r="C125" s="75" t="s">
        <v>3018</v>
      </c>
      <c r="D125" s="75">
        <v>1</v>
      </c>
      <c r="E125" s="75">
        <v>0</v>
      </c>
      <c r="F125" s="75">
        <v>0</v>
      </c>
      <c r="G125" s="75">
        <f t="shared" si="2"/>
        <v>1</v>
      </c>
      <c r="H125" s="75" t="s">
        <v>16</v>
      </c>
      <c r="I125" s="75" t="s">
        <v>81</v>
      </c>
      <c r="J125" s="75" t="s">
        <v>2339</v>
      </c>
    </row>
    <row r="126" spans="1:10" ht="28.8" hidden="1" x14ac:dyDescent="0.3">
      <c r="A126" s="75" t="s">
        <v>624</v>
      </c>
      <c r="B126" s="75" t="s">
        <v>2967</v>
      </c>
      <c r="C126" s="75" t="s">
        <v>2040</v>
      </c>
      <c r="D126" s="75">
        <v>0</v>
      </c>
      <c r="E126" s="75">
        <v>1</v>
      </c>
      <c r="F126" s="75">
        <v>0</v>
      </c>
      <c r="G126" s="75">
        <f t="shared" si="2"/>
        <v>1</v>
      </c>
      <c r="H126" s="75" t="s">
        <v>4</v>
      </c>
      <c r="I126" s="75" t="s">
        <v>52</v>
      </c>
      <c r="J126" s="75" t="s">
        <v>2070</v>
      </c>
    </row>
    <row r="127" spans="1:10" ht="28.8" hidden="1" x14ac:dyDescent="0.3">
      <c r="A127" s="75" t="s">
        <v>1904</v>
      </c>
      <c r="B127" s="75" t="s">
        <v>2967</v>
      </c>
      <c r="C127" s="75" t="s">
        <v>2040</v>
      </c>
      <c r="D127" s="75">
        <v>0</v>
      </c>
      <c r="E127" s="75">
        <v>2</v>
      </c>
      <c r="F127" s="75">
        <v>0</v>
      </c>
      <c r="G127" s="75">
        <f t="shared" si="2"/>
        <v>2</v>
      </c>
      <c r="H127" s="75" t="s">
        <v>93</v>
      </c>
      <c r="I127" s="75" t="s">
        <v>6</v>
      </c>
      <c r="J127" s="75" t="s">
        <v>6</v>
      </c>
    </row>
    <row r="128" spans="1:10" ht="28.8" hidden="1" x14ac:dyDescent="0.3">
      <c r="A128" s="75" t="s">
        <v>2599</v>
      </c>
      <c r="B128" s="75" t="s">
        <v>2967</v>
      </c>
      <c r="C128" t="s">
        <v>3018</v>
      </c>
      <c r="D128" s="75">
        <v>1</v>
      </c>
      <c r="E128" s="75">
        <v>3</v>
      </c>
      <c r="F128" s="75">
        <v>0</v>
      </c>
      <c r="G128" s="75">
        <f t="shared" si="2"/>
        <v>4</v>
      </c>
      <c r="H128" s="75" t="s">
        <v>93</v>
      </c>
      <c r="I128" s="75" t="s">
        <v>6</v>
      </c>
      <c r="J128" s="75" t="s">
        <v>6</v>
      </c>
    </row>
    <row r="129" spans="1:10" ht="28.8" hidden="1" x14ac:dyDescent="0.3">
      <c r="A129" s="75" t="s">
        <v>1699</v>
      </c>
      <c r="B129" s="75" t="s">
        <v>2967</v>
      </c>
      <c r="C129" s="75" t="s">
        <v>2040</v>
      </c>
      <c r="D129" s="75">
        <v>0</v>
      </c>
      <c r="E129" s="75">
        <v>1</v>
      </c>
      <c r="F129" s="75">
        <v>0</v>
      </c>
      <c r="G129" s="75">
        <f t="shared" si="2"/>
        <v>1</v>
      </c>
      <c r="H129" s="75" t="s">
        <v>19</v>
      </c>
      <c r="I129" s="75" t="s">
        <v>2117</v>
      </c>
      <c r="J129" s="75" t="s">
        <v>191</v>
      </c>
    </row>
    <row r="130" spans="1:10" ht="28.8" hidden="1" x14ac:dyDescent="0.3">
      <c r="A130" s="75" t="s">
        <v>1837</v>
      </c>
      <c r="B130" s="75" t="s">
        <v>2967</v>
      </c>
      <c r="C130" s="75" t="s">
        <v>2040</v>
      </c>
      <c r="D130" s="75">
        <v>0</v>
      </c>
      <c r="E130" s="75">
        <v>1</v>
      </c>
      <c r="F130" s="75">
        <v>0</v>
      </c>
      <c r="G130" s="75">
        <f t="shared" si="2"/>
        <v>1</v>
      </c>
      <c r="H130" s="75" t="s">
        <v>16</v>
      </c>
      <c r="I130" s="75" t="s">
        <v>80</v>
      </c>
      <c r="J130" s="75" t="s">
        <v>2074</v>
      </c>
    </row>
    <row r="131" spans="1:10" ht="28.8" hidden="1" x14ac:dyDescent="0.3">
      <c r="A131" s="75" t="s">
        <v>2185</v>
      </c>
      <c r="B131" s="75" t="s">
        <v>2967</v>
      </c>
      <c r="C131" s="75" t="s">
        <v>25</v>
      </c>
      <c r="D131" s="75">
        <v>1</v>
      </c>
      <c r="E131" s="75">
        <v>0</v>
      </c>
      <c r="F131" s="75">
        <v>0</v>
      </c>
      <c r="G131" s="75">
        <f t="shared" si="2"/>
        <v>1</v>
      </c>
      <c r="H131" s="75" t="s">
        <v>94</v>
      </c>
      <c r="I131" s="75" t="s">
        <v>12</v>
      </c>
      <c r="J131" s="75" t="s">
        <v>1563</v>
      </c>
    </row>
    <row r="132" spans="1:10" ht="28.8" hidden="1" x14ac:dyDescent="0.3">
      <c r="A132" s="75" t="s">
        <v>2474</v>
      </c>
      <c r="B132" s="75" t="s">
        <v>2967</v>
      </c>
      <c r="C132" s="75" t="s">
        <v>2040</v>
      </c>
      <c r="D132" s="75">
        <v>0</v>
      </c>
      <c r="E132" s="75">
        <v>0</v>
      </c>
      <c r="F132" s="75">
        <v>1</v>
      </c>
      <c r="G132" s="75">
        <f t="shared" si="2"/>
        <v>0</v>
      </c>
      <c r="H132" s="75" t="s">
        <v>611</v>
      </c>
      <c r="I132" s="75" t="s">
        <v>85</v>
      </c>
      <c r="J132" s="75" t="s">
        <v>434</v>
      </c>
    </row>
    <row r="133" spans="1:10" ht="28.8" hidden="1" x14ac:dyDescent="0.3">
      <c r="A133" s="75" t="s">
        <v>2868</v>
      </c>
      <c r="B133" s="75" t="s">
        <v>2967</v>
      </c>
      <c r="C133" s="75" t="s">
        <v>2040</v>
      </c>
      <c r="D133" s="75">
        <v>0</v>
      </c>
      <c r="E133" s="75">
        <v>1</v>
      </c>
      <c r="F133" s="75">
        <v>0</v>
      </c>
      <c r="G133" s="75">
        <f t="shared" si="2"/>
        <v>1</v>
      </c>
      <c r="H133" s="75" t="s">
        <v>2</v>
      </c>
      <c r="I133" s="75" t="s">
        <v>91</v>
      </c>
      <c r="J133" s="75" t="s">
        <v>2139</v>
      </c>
    </row>
    <row r="134" spans="1:10" ht="28.8" hidden="1" x14ac:dyDescent="0.3">
      <c r="A134" s="75" t="s">
        <v>2476</v>
      </c>
      <c r="B134" s="75" t="s">
        <v>2967</v>
      </c>
      <c r="C134" s="75" t="s">
        <v>2040</v>
      </c>
      <c r="D134" s="75">
        <v>0</v>
      </c>
      <c r="E134" s="75">
        <v>1</v>
      </c>
      <c r="F134" s="75">
        <v>0</v>
      </c>
      <c r="G134" s="75">
        <f t="shared" si="2"/>
        <v>1</v>
      </c>
      <c r="H134" s="75" t="s">
        <v>2</v>
      </c>
      <c r="I134" s="75" t="s">
        <v>92</v>
      </c>
      <c r="J134" s="75" t="s">
        <v>2103</v>
      </c>
    </row>
    <row r="135" spans="1:10" ht="28.8" hidden="1" x14ac:dyDescent="0.3">
      <c r="A135" s="75" t="s">
        <v>2401</v>
      </c>
      <c r="B135" s="75" t="s">
        <v>2967</v>
      </c>
      <c r="C135" s="75" t="s">
        <v>3018</v>
      </c>
      <c r="D135" s="75">
        <v>2</v>
      </c>
      <c r="E135" s="75">
        <v>3</v>
      </c>
      <c r="F135" s="75">
        <v>0</v>
      </c>
      <c r="G135" s="75">
        <f t="shared" si="2"/>
        <v>5</v>
      </c>
      <c r="H135" s="75" t="s">
        <v>94</v>
      </c>
      <c r="I135" s="75" t="s">
        <v>12</v>
      </c>
      <c r="J135" s="75" t="s">
        <v>12</v>
      </c>
    </row>
    <row r="136" spans="1:10" ht="28.8" hidden="1" x14ac:dyDescent="0.3">
      <c r="A136" s="75" t="s">
        <v>2477</v>
      </c>
      <c r="B136" s="75" t="s">
        <v>2967</v>
      </c>
      <c r="C136" s="75" t="s">
        <v>2040</v>
      </c>
      <c r="D136" s="75">
        <v>0</v>
      </c>
      <c r="E136" s="75">
        <v>1</v>
      </c>
      <c r="F136" s="75">
        <v>0</v>
      </c>
      <c r="G136" s="75">
        <f t="shared" si="2"/>
        <v>1</v>
      </c>
      <c r="H136" s="75" t="s">
        <v>17</v>
      </c>
      <c r="I136" s="75" t="s">
        <v>99</v>
      </c>
      <c r="J136" s="75" t="s">
        <v>2128</v>
      </c>
    </row>
    <row r="137" spans="1:10" ht="28.8" hidden="1" x14ac:dyDescent="0.3">
      <c r="A137" s="75" t="s">
        <v>2478</v>
      </c>
      <c r="B137" s="75" t="s">
        <v>2967</v>
      </c>
      <c r="C137" s="75" t="s">
        <v>2040</v>
      </c>
      <c r="D137" s="75">
        <v>1</v>
      </c>
      <c r="E137" s="75">
        <v>1</v>
      </c>
      <c r="F137" s="75">
        <v>0</v>
      </c>
      <c r="G137" s="75">
        <f t="shared" si="2"/>
        <v>2</v>
      </c>
      <c r="H137" s="75" t="s">
        <v>17</v>
      </c>
      <c r="I137" s="75" t="s">
        <v>98</v>
      </c>
      <c r="J137" s="75" t="s">
        <v>997</v>
      </c>
    </row>
    <row r="138" spans="1:10" ht="28.8" hidden="1" x14ac:dyDescent="0.3">
      <c r="A138" s="75" t="s">
        <v>2479</v>
      </c>
      <c r="B138" s="75" t="s">
        <v>2967</v>
      </c>
      <c r="C138" s="75" t="s">
        <v>2040</v>
      </c>
      <c r="D138" s="75">
        <v>0</v>
      </c>
      <c r="E138" s="75">
        <v>1</v>
      </c>
      <c r="F138" s="75">
        <v>0</v>
      </c>
      <c r="G138" s="75">
        <f t="shared" si="2"/>
        <v>1</v>
      </c>
      <c r="H138" s="75" t="s">
        <v>2</v>
      </c>
      <c r="I138" s="75" t="s">
        <v>89</v>
      </c>
      <c r="J138" s="75" t="s">
        <v>2104</v>
      </c>
    </row>
    <row r="139" spans="1:10" ht="28.8" hidden="1" x14ac:dyDescent="0.3">
      <c r="A139" s="75" t="s">
        <v>2499</v>
      </c>
      <c r="B139" s="75" t="s">
        <v>2967</v>
      </c>
      <c r="C139" s="75" t="s">
        <v>2040</v>
      </c>
      <c r="D139" s="75">
        <v>0</v>
      </c>
      <c r="E139" s="75">
        <v>1</v>
      </c>
      <c r="F139" s="75">
        <v>0</v>
      </c>
      <c r="G139" s="75">
        <f t="shared" si="2"/>
        <v>1</v>
      </c>
      <c r="H139" s="75" t="s">
        <v>4</v>
      </c>
      <c r="I139" s="75" t="s">
        <v>54</v>
      </c>
      <c r="J139" s="75" t="s">
        <v>2099</v>
      </c>
    </row>
    <row r="140" spans="1:10" ht="28.8" hidden="1" x14ac:dyDescent="0.3">
      <c r="A140" s="75" t="s">
        <v>2480</v>
      </c>
      <c r="B140" s="75" t="s">
        <v>2967</v>
      </c>
      <c r="C140" s="75" t="s">
        <v>2040</v>
      </c>
      <c r="D140" s="75">
        <v>0</v>
      </c>
      <c r="E140" s="75">
        <v>0</v>
      </c>
      <c r="F140" s="75">
        <v>1</v>
      </c>
      <c r="G140" s="75">
        <f t="shared" si="2"/>
        <v>0</v>
      </c>
      <c r="H140" s="75" t="s">
        <v>611</v>
      </c>
      <c r="I140" s="75" t="s">
        <v>85</v>
      </c>
      <c r="J140" s="75" t="s">
        <v>431</v>
      </c>
    </row>
    <row r="141" spans="1:10" ht="28.8" hidden="1" x14ac:dyDescent="0.3">
      <c r="A141" s="75" t="s">
        <v>2187</v>
      </c>
      <c r="B141" s="75" t="s">
        <v>2967</v>
      </c>
      <c r="C141" s="75" t="s">
        <v>25</v>
      </c>
      <c r="D141" s="75">
        <v>1</v>
      </c>
      <c r="E141" s="75">
        <v>0</v>
      </c>
      <c r="F141" s="75">
        <v>0</v>
      </c>
      <c r="G141" s="75">
        <f t="shared" si="2"/>
        <v>1</v>
      </c>
      <c r="H141" s="75" t="s">
        <v>18</v>
      </c>
      <c r="I141" s="75" t="s">
        <v>88</v>
      </c>
      <c r="J141" s="75" t="s">
        <v>2189</v>
      </c>
    </row>
    <row r="142" spans="1:10" ht="28.8" hidden="1" x14ac:dyDescent="0.3">
      <c r="A142" s="75" t="s">
        <v>2481</v>
      </c>
      <c r="B142" s="75" t="s">
        <v>2967</v>
      </c>
      <c r="C142" s="75" t="s">
        <v>2040</v>
      </c>
      <c r="D142" s="75">
        <v>0</v>
      </c>
      <c r="E142" s="75">
        <v>1</v>
      </c>
      <c r="F142" s="75">
        <v>0</v>
      </c>
      <c r="G142" s="75">
        <f t="shared" si="2"/>
        <v>1</v>
      </c>
      <c r="H142" s="75" t="s">
        <v>2</v>
      </c>
      <c r="I142" s="75" t="s">
        <v>92</v>
      </c>
      <c r="J142" s="75" t="s">
        <v>2106</v>
      </c>
    </row>
    <row r="143" spans="1:10" customFormat="1" ht="28.8" hidden="1" x14ac:dyDescent="0.3">
      <c r="A143" s="75" t="s">
        <v>2482</v>
      </c>
      <c r="B143" s="75" t="s">
        <v>2967</v>
      </c>
      <c r="C143" s="75" t="s">
        <v>2040</v>
      </c>
      <c r="D143" s="75">
        <v>0</v>
      </c>
      <c r="E143" s="75">
        <v>1</v>
      </c>
      <c r="F143" s="75">
        <v>0</v>
      </c>
      <c r="G143" s="75">
        <f t="shared" si="2"/>
        <v>1</v>
      </c>
      <c r="H143" s="75" t="s">
        <v>4</v>
      </c>
      <c r="I143" s="75" t="s">
        <v>54</v>
      </c>
      <c r="J143" s="75" t="s">
        <v>2098</v>
      </c>
    </row>
    <row r="144" spans="1:10" ht="28.8" hidden="1" x14ac:dyDescent="0.3">
      <c r="A144" s="75" t="s">
        <v>2483</v>
      </c>
      <c r="B144" s="75" t="s">
        <v>2967</v>
      </c>
      <c r="C144" s="75" t="s">
        <v>2040</v>
      </c>
      <c r="D144" s="75">
        <v>0</v>
      </c>
      <c r="E144" s="75">
        <v>2</v>
      </c>
      <c r="F144" s="75">
        <v>0</v>
      </c>
      <c r="G144" s="75">
        <f t="shared" si="2"/>
        <v>2</v>
      </c>
      <c r="H144" s="75" t="s">
        <v>20</v>
      </c>
      <c r="I144" s="75" t="s">
        <v>64</v>
      </c>
      <c r="J144" s="75" t="s">
        <v>996</v>
      </c>
    </row>
    <row r="145" spans="1:10" ht="28.8" hidden="1" x14ac:dyDescent="0.3">
      <c r="A145" s="75" t="s">
        <v>2869</v>
      </c>
      <c r="B145" s="75" t="s">
        <v>2967</v>
      </c>
      <c r="C145" s="75" t="s">
        <v>2040</v>
      </c>
      <c r="D145" s="75">
        <v>0</v>
      </c>
      <c r="E145" s="75">
        <v>1</v>
      </c>
      <c r="F145" s="75">
        <v>0</v>
      </c>
      <c r="G145" s="75">
        <f t="shared" si="2"/>
        <v>1</v>
      </c>
      <c r="H145" s="75" t="s">
        <v>16</v>
      </c>
      <c r="I145" s="75" t="s">
        <v>80</v>
      </c>
      <c r="J145" s="75" t="s">
        <v>437</v>
      </c>
    </row>
    <row r="146" spans="1:10" ht="28.8" hidden="1" x14ac:dyDescent="0.3">
      <c r="A146" s="75" t="s">
        <v>2870</v>
      </c>
      <c r="B146" s="75" t="s">
        <v>2967</v>
      </c>
      <c r="C146" s="75" t="s">
        <v>2040</v>
      </c>
      <c r="D146" s="75">
        <v>0</v>
      </c>
      <c r="E146" s="75">
        <v>1</v>
      </c>
      <c r="F146" s="75">
        <v>0</v>
      </c>
      <c r="G146" s="75">
        <f t="shared" si="2"/>
        <v>1</v>
      </c>
      <c r="H146" s="75" t="s">
        <v>2</v>
      </c>
      <c r="I146" s="75" t="s">
        <v>90</v>
      </c>
      <c r="J146" s="75" t="s">
        <v>2067</v>
      </c>
    </row>
    <row r="147" spans="1:10" ht="28.8" hidden="1" x14ac:dyDescent="0.3">
      <c r="A147" s="75" t="s">
        <v>2385</v>
      </c>
      <c r="B147" s="75" t="s">
        <v>2967</v>
      </c>
      <c r="C147" s="75" t="s">
        <v>25</v>
      </c>
      <c r="D147" s="75">
        <v>0</v>
      </c>
      <c r="E147" s="75">
        <v>1</v>
      </c>
      <c r="F147" s="75">
        <v>0</v>
      </c>
      <c r="G147" s="75">
        <f t="shared" si="2"/>
        <v>1</v>
      </c>
      <c r="H147" s="75" t="s">
        <v>16</v>
      </c>
      <c r="I147" s="75" t="s">
        <v>80</v>
      </c>
      <c r="J147" s="75" t="s">
        <v>2085</v>
      </c>
    </row>
    <row r="148" spans="1:10" ht="28.8" hidden="1" x14ac:dyDescent="0.3">
      <c r="A148" s="75" t="s">
        <v>2494</v>
      </c>
      <c r="B148" s="75" t="s">
        <v>2967</v>
      </c>
      <c r="C148" s="75" t="s">
        <v>2040</v>
      </c>
      <c r="D148" s="75">
        <v>0</v>
      </c>
      <c r="E148" s="75">
        <v>1</v>
      </c>
      <c r="F148" s="75">
        <v>0</v>
      </c>
      <c r="G148" s="75">
        <f t="shared" si="2"/>
        <v>1</v>
      </c>
      <c r="H148" s="75" t="s">
        <v>4</v>
      </c>
      <c r="I148" s="75" t="s">
        <v>55</v>
      </c>
      <c r="J148" s="75" t="s">
        <v>55</v>
      </c>
    </row>
    <row r="149" spans="1:10" ht="28.8" hidden="1" x14ac:dyDescent="0.3">
      <c r="A149" s="75" t="s">
        <v>2390</v>
      </c>
      <c r="B149" s="75" t="s">
        <v>2967</v>
      </c>
      <c r="C149" s="75" t="s">
        <v>25</v>
      </c>
      <c r="D149" s="75">
        <v>0</v>
      </c>
      <c r="E149" s="75">
        <v>1</v>
      </c>
      <c r="F149" s="75">
        <v>0</v>
      </c>
      <c r="G149" s="75">
        <f t="shared" si="2"/>
        <v>1</v>
      </c>
      <c r="H149" s="75" t="s">
        <v>20</v>
      </c>
      <c r="I149" s="75" t="s">
        <v>64</v>
      </c>
      <c r="J149" s="75" t="s">
        <v>2136</v>
      </c>
    </row>
    <row r="150" spans="1:10" ht="28.8" hidden="1" x14ac:dyDescent="0.3">
      <c r="A150" s="75" t="s">
        <v>1760</v>
      </c>
      <c r="B150" s="75" t="s">
        <v>2967</v>
      </c>
      <c r="C150" s="75" t="s">
        <v>3018</v>
      </c>
      <c r="D150" s="75">
        <v>1</v>
      </c>
      <c r="E150" s="75">
        <v>1</v>
      </c>
      <c r="F150" s="75">
        <v>0</v>
      </c>
      <c r="G150" s="75">
        <f t="shared" si="2"/>
        <v>2</v>
      </c>
      <c r="H150" s="75" t="s">
        <v>17</v>
      </c>
      <c r="I150" s="75" t="s">
        <v>98</v>
      </c>
      <c r="J150" s="75" t="s">
        <v>1491</v>
      </c>
    </row>
    <row r="151" spans="1:10" ht="28.8" hidden="1" x14ac:dyDescent="0.3">
      <c r="A151" s="75" t="s">
        <v>2486</v>
      </c>
      <c r="B151" s="75" t="s">
        <v>2967</v>
      </c>
      <c r="C151" s="75" t="s">
        <v>2040</v>
      </c>
      <c r="D151" s="75">
        <v>0</v>
      </c>
      <c r="E151" s="75">
        <v>1</v>
      </c>
      <c r="F151" s="75">
        <v>0</v>
      </c>
      <c r="G151" s="75">
        <f t="shared" si="2"/>
        <v>1</v>
      </c>
      <c r="H151" s="75" t="s">
        <v>20</v>
      </c>
      <c r="I151" s="75" t="s">
        <v>65</v>
      </c>
      <c r="J151" s="75" t="s">
        <v>1420</v>
      </c>
    </row>
    <row r="152" spans="1:10" ht="43.2" hidden="1" x14ac:dyDescent="0.3">
      <c r="A152" s="75" t="s">
        <v>3019</v>
      </c>
      <c r="B152" s="75" t="s">
        <v>2967</v>
      </c>
      <c r="C152" s="75" t="s">
        <v>2040</v>
      </c>
      <c r="D152" s="75">
        <v>0</v>
      </c>
      <c r="E152" s="75">
        <v>1</v>
      </c>
      <c r="F152" s="75">
        <v>0</v>
      </c>
      <c r="G152" s="75">
        <f t="shared" si="2"/>
        <v>1</v>
      </c>
      <c r="H152" s="75" t="s">
        <v>93</v>
      </c>
      <c r="I152" s="75" t="s">
        <v>6</v>
      </c>
      <c r="J152" s="75" t="s">
        <v>6</v>
      </c>
    </row>
    <row r="153" spans="1:10" ht="28.8" hidden="1" x14ac:dyDescent="0.3">
      <c r="A153" s="75" t="s">
        <v>2487</v>
      </c>
      <c r="B153" s="75" t="s">
        <v>2967</v>
      </c>
      <c r="C153" s="75" t="s">
        <v>2040</v>
      </c>
      <c r="D153" s="75">
        <v>0</v>
      </c>
      <c r="E153" s="75">
        <v>1</v>
      </c>
      <c r="F153" s="75">
        <v>0</v>
      </c>
      <c r="G153" s="75">
        <f t="shared" ref="G153:G193" si="3">(D153+E153)</f>
        <v>1</v>
      </c>
      <c r="H153" s="75" t="s">
        <v>3</v>
      </c>
      <c r="I153" s="75" t="s">
        <v>3</v>
      </c>
      <c r="J153" s="75" t="s">
        <v>304</v>
      </c>
    </row>
    <row r="154" spans="1:10" ht="28.8" hidden="1" x14ac:dyDescent="0.3">
      <c r="A154" s="75" t="s">
        <v>2403</v>
      </c>
      <c r="B154" s="75" t="s">
        <v>2967</v>
      </c>
      <c r="C154" s="75" t="s">
        <v>25</v>
      </c>
      <c r="D154" s="75">
        <v>0</v>
      </c>
      <c r="E154" s="75">
        <v>1</v>
      </c>
      <c r="F154" s="75">
        <v>0</v>
      </c>
      <c r="G154" s="75">
        <f t="shared" si="3"/>
        <v>1</v>
      </c>
      <c r="H154" s="75" t="s">
        <v>9</v>
      </c>
      <c r="I154" s="75" t="s">
        <v>76</v>
      </c>
      <c r="J154" s="75" t="s">
        <v>76</v>
      </c>
    </row>
    <row r="155" spans="1:10" ht="28.8" hidden="1" x14ac:dyDescent="0.3">
      <c r="A155" s="75" t="s">
        <v>2488</v>
      </c>
      <c r="B155" s="75" t="s">
        <v>2967</v>
      </c>
      <c r="C155" s="75" t="s">
        <v>2040</v>
      </c>
      <c r="D155" s="75">
        <v>0</v>
      </c>
      <c r="E155" s="75">
        <v>1</v>
      </c>
      <c r="F155" s="75">
        <v>0</v>
      </c>
      <c r="G155" s="75">
        <f t="shared" si="3"/>
        <v>1</v>
      </c>
      <c r="H155" s="75" t="s">
        <v>4</v>
      </c>
      <c r="I155" s="75" t="s">
        <v>59</v>
      </c>
      <c r="J155" s="75" t="s">
        <v>59</v>
      </c>
    </row>
    <row r="156" spans="1:10" ht="28.8" hidden="1" x14ac:dyDescent="0.3">
      <c r="A156" s="75" t="s">
        <v>2600</v>
      </c>
      <c r="B156" s="75" t="s">
        <v>2967</v>
      </c>
      <c r="C156" s="75" t="s">
        <v>2203</v>
      </c>
      <c r="D156" s="75">
        <v>1</v>
      </c>
      <c r="E156" s="75">
        <v>0</v>
      </c>
      <c r="F156" s="75">
        <v>0</v>
      </c>
      <c r="G156" s="75">
        <f t="shared" si="3"/>
        <v>1</v>
      </c>
      <c r="H156" s="75" t="s">
        <v>4</v>
      </c>
      <c r="I156" s="75" t="s">
        <v>59</v>
      </c>
      <c r="J156" s="75" t="s">
        <v>59</v>
      </c>
    </row>
    <row r="157" spans="1:10" ht="28.8" hidden="1" x14ac:dyDescent="0.3">
      <c r="A157" s="75" t="s">
        <v>1838</v>
      </c>
      <c r="B157" s="75" t="s">
        <v>2967</v>
      </c>
      <c r="C157" s="75" t="s">
        <v>2040</v>
      </c>
      <c r="D157" s="75">
        <v>0</v>
      </c>
      <c r="E157" s="75">
        <v>1</v>
      </c>
      <c r="F157" s="75">
        <v>0</v>
      </c>
      <c r="G157" s="75">
        <f t="shared" si="3"/>
        <v>1</v>
      </c>
      <c r="H157" s="75" t="s">
        <v>16</v>
      </c>
      <c r="I157" s="75" t="s">
        <v>80</v>
      </c>
      <c r="J157" s="75" t="s">
        <v>2073</v>
      </c>
    </row>
    <row r="158" spans="1:10" ht="28.8" hidden="1" x14ac:dyDescent="0.3">
      <c r="A158" s="75" t="s">
        <v>2506</v>
      </c>
      <c r="B158" s="75" t="s">
        <v>2967</v>
      </c>
      <c r="C158" s="75" t="s">
        <v>2040</v>
      </c>
      <c r="D158" s="75">
        <v>1</v>
      </c>
      <c r="E158" s="75">
        <v>0</v>
      </c>
      <c r="F158" s="75">
        <v>0</v>
      </c>
      <c r="G158" s="75">
        <f t="shared" si="3"/>
        <v>1</v>
      </c>
      <c r="H158" s="75" t="s">
        <v>16</v>
      </c>
      <c r="I158" s="75" t="s">
        <v>83</v>
      </c>
      <c r="J158" s="75" t="s">
        <v>83</v>
      </c>
    </row>
    <row r="159" spans="1:10" ht="28.8" hidden="1" x14ac:dyDescent="0.3">
      <c r="A159" s="75" t="s">
        <v>2399</v>
      </c>
      <c r="B159" s="75" t="s">
        <v>2967</v>
      </c>
      <c r="C159" s="75" t="s">
        <v>25</v>
      </c>
      <c r="D159" s="75">
        <v>0</v>
      </c>
      <c r="E159" s="75">
        <v>2</v>
      </c>
      <c r="F159" s="75">
        <v>0</v>
      </c>
      <c r="G159" s="75">
        <f t="shared" si="3"/>
        <v>2</v>
      </c>
      <c r="H159" s="75" t="s">
        <v>20</v>
      </c>
      <c r="I159" s="75" t="s">
        <v>64</v>
      </c>
      <c r="J159" s="75" t="s">
        <v>2053</v>
      </c>
    </row>
    <row r="160" spans="1:10" ht="43.2" hidden="1" x14ac:dyDescent="0.3">
      <c r="A160" s="75" t="s">
        <v>2502</v>
      </c>
      <c r="B160" s="75" t="s">
        <v>2967</v>
      </c>
      <c r="C160" s="75" t="s">
        <v>2040</v>
      </c>
      <c r="D160" s="75">
        <v>0</v>
      </c>
      <c r="E160" s="75">
        <v>1</v>
      </c>
      <c r="F160" s="75">
        <v>0</v>
      </c>
      <c r="G160" s="75">
        <f t="shared" si="3"/>
        <v>1</v>
      </c>
      <c r="H160" s="75" t="s">
        <v>16</v>
      </c>
      <c r="I160" s="75" t="s">
        <v>83</v>
      </c>
      <c r="J160" s="75" t="s">
        <v>2089</v>
      </c>
    </row>
    <row r="161" spans="1:10" ht="28.8" hidden="1" x14ac:dyDescent="0.3">
      <c r="A161" s="75" t="s">
        <v>2190</v>
      </c>
      <c r="B161" s="75" t="s">
        <v>2967</v>
      </c>
      <c r="C161" s="75" t="s">
        <v>25</v>
      </c>
      <c r="D161" s="75">
        <v>1</v>
      </c>
      <c r="E161" s="75">
        <v>0</v>
      </c>
      <c r="F161" s="75">
        <v>0</v>
      </c>
      <c r="G161" s="75">
        <f t="shared" si="3"/>
        <v>1</v>
      </c>
      <c r="H161" s="75" t="s">
        <v>20</v>
      </c>
      <c r="I161" s="75" t="s">
        <v>64</v>
      </c>
      <c r="J161" s="75" t="s">
        <v>2192</v>
      </c>
    </row>
    <row r="162" spans="1:10" ht="28.8" hidden="1" x14ac:dyDescent="0.3">
      <c r="A162" s="75" t="s">
        <v>2402</v>
      </c>
      <c r="B162" s="75" t="s">
        <v>2967</v>
      </c>
      <c r="C162" s="75" t="s">
        <v>25</v>
      </c>
      <c r="D162" s="75">
        <v>1</v>
      </c>
      <c r="E162" s="75">
        <v>0</v>
      </c>
      <c r="F162" s="75">
        <v>0</v>
      </c>
      <c r="G162" s="75">
        <f t="shared" si="3"/>
        <v>1</v>
      </c>
      <c r="H162" s="75" t="s">
        <v>15</v>
      </c>
      <c r="I162" s="75" t="s">
        <v>70</v>
      </c>
      <c r="J162" s="75" t="s">
        <v>70</v>
      </c>
    </row>
    <row r="163" spans="1:10" ht="28.8" hidden="1" x14ac:dyDescent="0.3">
      <c r="A163" s="75" t="s">
        <v>1941</v>
      </c>
      <c r="B163" s="75" t="s">
        <v>2967</v>
      </c>
      <c r="C163" s="75" t="s">
        <v>2040</v>
      </c>
      <c r="D163" s="75">
        <v>0</v>
      </c>
      <c r="E163" s="75">
        <v>1</v>
      </c>
      <c r="F163" s="75">
        <v>0</v>
      </c>
      <c r="G163" s="75">
        <f t="shared" si="3"/>
        <v>1</v>
      </c>
      <c r="H163" s="75" t="s">
        <v>15</v>
      </c>
      <c r="I163" s="75" t="s">
        <v>70</v>
      </c>
      <c r="J163" s="75" t="s">
        <v>70</v>
      </c>
    </row>
    <row r="164" spans="1:10" ht="28.8" hidden="1" x14ac:dyDescent="0.3">
      <c r="A164" s="75" t="s">
        <v>2489</v>
      </c>
      <c r="B164" s="75" t="s">
        <v>2967</v>
      </c>
      <c r="C164" s="75" t="s">
        <v>2040</v>
      </c>
      <c r="D164" s="75">
        <v>0</v>
      </c>
      <c r="E164" s="75">
        <v>2</v>
      </c>
      <c r="F164" s="75">
        <v>0</v>
      </c>
      <c r="G164" s="75">
        <f t="shared" si="3"/>
        <v>2</v>
      </c>
      <c r="H164" s="75" t="s">
        <v>9</v>
      </c>
      <c r="I164" s="75" t="s">
        <v>79</v>
      </c>
      <c r="J164" s="75" t="s">
        <v>2119</v>
      </c>
    </row>
    <row r="165" spans="1:10" ht="28.8" hidden="1" x14ac:dyDescent="0.3">
      <c r="A165" s="75" t="s">
        <v>2498</v>
      </c>
      <c r="B165" s="75" t="s">
        <v>2967</v>
      </c>
      <c r="C165" s="75" t="s">
        <v>2040</v>
      </c>
      <c r="D165" s="75">
        <v>0</v>
      </c>
      <c r="E165" s="75">
        <v>1</v>
      </c>
      <c r="F165" s="75">
        <v>0</v>
      </c>
      <c r="G165" s="75">
        <f t="shared" si="3"/>
        <v>1</v>
      </c>
      <c r="H165" s="75" t="s">
        <v>16</v>
      </c>
      <c r="I165" s="75" t="s">
        <v>83</v>
      </c>
      <c r="J165" s="75" t="s">
        <v>2088</v>
      </c>
    </row>
    <row r="166" spans="1:10" ht="28.8" hidden="1" x14ac:dyDescent="0.3">
      <c r="A166" s="75" t="s">
        <v>2404</v>
      </c>
      <c r="B166" s="75" t="s">
        <v>2967</v>
      </c>
      <c r="C166" s="75" t="s">
        <v>25</v>
      </c>
      <c r="D166" s="75">
        <v>0</v>
      </c>
      <c r="E166" s="75">
        <v>1</v>
      </c>
      <c r="F166" s="75">
        <v>0</v>
      </c>
      <c r="G166" s="75">
        <f t="shared" si="3"/>
        <v>1</v>
      </c>
      <c r="H166" s="75" t="s">
        <v>18</v>
      </c>
      <c r="I166" s="75" t="s">
        <v>88</v>
      </c>
      <c r="J166" s="75" t="s">
        <v>2123</v>
      </c>
    </row>
    <row r="167" spans="1:10" ht="28.8" hidden="1" x14ac:dyDescent="0.3">
      <c r="A167" s="75" t="s">
        <v>2405</v>
      </c>
      <c r="B167" s="75" t="s">
        <v>2967</v>
      </c>
      <c r="C167" s="75" t="s">
        <v>25</v>
      </c>
      <c r="D167" s="75">
        <v>0</v>
      </c>
      <c r="E167" s="75">
        <v>1</v>
      </c>
      <c r="F167" s="75">
        <v>0</v>
      </c>
      <c r="G167" s="75">
        <f t="shared" si="3"/>
        <v>1</v>
      </c>
      <c r="H167" s="75" t="s">
        <v>95</v>
      </c>
      <c r="I167" s="75" t="s">
        <v>7</v>
      </c>
      <c r="J167" s="75" t="s">
        <v>2114</v>
      </c>
    </row>
    <row r="168" spans="1:10" ht="28.8" hidden="1" x14ac:dyDescent="0.3">
      <c r="A168" s="75" t="s">
        <v>2490</v>
      </c>
      <c r="B168" s="75" t="s">
        <v>2967</v>
      </c>
      <c r="C168" s="75" t="s">
        <v>2040</v>
      </c>
      <c r="D168" s="75">
        <v>0</v>
      </c>
      <c r="E168" s="75">
        <v>1</v>
      </c>
      <c r="F168" s="75">
        <v>0</v>
      </c>
      <c r="G168" s="75">
        <f t="shared" si="3"/>
        <v>1</v>
      </c>
      <c r="H168" s="75" t="s">
        <v>95</v>
      </c>
      <c r="I168" s="75" t="s">
        <v>7</v>
      </c>
      <c r="J168" s="75" t="s">
        <v>2114</v>
      </c>
    </row>
    <row r="169" spans="1:10" ht="28.8" hidden="1" x14ac:dyDescent="0.3">
      <c r="A169" s="75" t="s">
        <v>2871</v>
      </c>
      <c r="B169" s="75" t="s">
        <v>2967</v>
      </c>
      <c r="C169" s="75" t="s">
        <v>2040</v>
      </c>
      <c r="D169" s="75">
        <v>0</v>
      </c>
      <c r="E169" s="75">
        <v>1</v>
      </c>
      <c r="F169" s="75">
        <v>0</v>
      </c>
      <c r="G169" s="75">
        <f t="shared" si="3"/>
        <v>1</v>
      </c>
      <c r="H169" s="75" t="s">
        <v>611</v>
      </c>
      <c r="I169" s="75" t="s">
        <v>11</v>
      </c>
      <c r="J169" s="75" t="s">
        <v>11</v>
      </c>
    </row>
    <row r="170" spans="1:10" ht="28.8" hidden="1" x14ac:dyDescent="0.3">
      <c r="A170" s="75" t="s">
        <v>2601</v>
      </c>
      <c r="B170" s="75" t="s">
        <v>2967</v>
      </c>
      <c r="C170" s="75" t="s">
        <v>25</v>
      </c>
      <c r="D170" s="75">
        <v>0</v>
      </c>
      <c r="E170" s="75">
        <v>1</v>
      </c>
      <c r="F170" s="75">
        <v>0</v>
      </c>
      <c r="G170" s="75">
        <f t="shared" si="3"/>
        <v>1</v>
      </c>
      <c r="H170" s="75" t="s">
        <v>9</v>
      </c>
      <c r="I170" s="75" t="s">
        <v>78</v>
      </c>
      <c r="J170" s="75" t="s">
        <v>78</v>
      </c>
    </row>
    <row r="171" spans="1:10" ht="28.8" hidden="1" x14ac:dyDescent="0.3">
      <c r="A171" s="75" t="s">
        <v>2602</v>
      </c>
      <c r="B171" s="75" t="s">
        <v>2967</v>
      </c>
      <c r="C171" s="75" t="s">
        <v>2040</v>
      </c>
      <c r="D171" s="75">
        <v>0</v>
      </c>
      <c r="E171" s="75">
        <v>1</v>
      </c>
      <c r="F171" s="75">
        <v>0</v>
      </c>
      <c r="G171" s="75">
        <f t="shared" si="3"/>
        <v>1</v>
      </c>
      <c r="H171" s="75" t="s">
        <v>9</v>
      </c>
      <c r="I171" s="75" t="s">
        <v>78</v>
      </c>
      <c r="J171" s="75" t="s">
        <v>78</v>
      </c>
    </row>
    <row r="172" spans="1:10" ht="28.8" hidden="1" x14ac:dyDescent="0.3">
      <c r="A172" s="75" t="s">
        <v>2227</v>
      </c>
      <c r="B172" s="75" t="s">
        <v>2967</v>
      </c>
      <c r="C172" s="75" t="s">
        <v>3018</v>
      </c>
      <c r="D172" s="75">
        <v>1</v>
      </c>
      <c r="E172" s="75">
        <v>0</v>
      </c>
      <c r="F172" s="75">
        <v>0</v>
      </c>
      <c r="G172" s="75">
        <f t="shared" si="3"/>
        <v>1</v>
      </c>
      <c r="H172" s="75" t="s">
        <v>95</v>
      </c>
      <c r="I172" s="75" t="s">
        <v>7</v>
      </c>
      <c r="J172" s="75" t="s">
        <v>2229</v>
      </c>
    </row>
    <row r="173" spans="1:10" ht="28.8" hidden="1" x14ac:dyDescent="0.3">
      <c r="A173" s="75" t="s">
        <v>2406</v>
      </c>
      <c r="B173" s="75" t="s">
        <v>2967</v>
      </c>
      <c r="C173" s="75" t="s">
        <v>25</v>
      </c>
      <c r="D173" s="75">
        <v>0</v>
      </c>
      <c r="E173" s="75">
        <v>1</v>
      </c>
      <c r="F173" s="75">
        <v>0</v>
      </c>
      <c r="G173" s="75">
        <f t="shared" si="3"/>
        <v>1</v>
      </c>
      <c r="H173" s="75" t="s">
        <v>2</v>
      </c>
      <c r="I173" s="75" t="s">
        <v>92</v>
      </c>
      <c r="J173" s="75" t="s">
        <v>296</v>
      </c>
    </row>
    <row r="174" spans="1:10" ht="28.8" hidden="1" x14ac:dyDescent="0.3">
      <c r="A174" s="75" t="s">
        <v>2492</v>
      </c>
      <c r="B174" s="75" t="s">
        <v>2967</v>
      </c>
      <c r="C174" s="75" t="s">
        <v>2040</v>
      </c>
      <c r="D174" s="75">
        <v>0</v>
      </c>
      <c r="E174" s="75">
        <v>1</v>
      </c>
      <c r="F174" s="75">
        <v>0</v>
      </c>
      <c r="G174" s="75">
        <f t="shared" si="3"/>
        <v>1</v>
      </c>
      <c r="H174" s="75" t="s">
        <v>2</v>
      </c>
      <c r="I174" s="75" t="s">
        <v>92</v>
      </c>
      <c r="J174" s="75" t="s">
        <v>296</v>
      </c>
    </row>
    <row r="175" spans="1:10" ht="28.8" hidden="1" x14ac:dyDescent="0.3">
      <c r="A175" s="75" t="s">
        <v>2491</v>
      </c>
      <c r="B175" s="75" t="s">
        <v>2967</v>
      </c>
      <c r="C175" s="75" t="s">
        <v>2040</v>
      </c>
      <c r="D175" s="75">
        <v>0</v>
      </c>
      <c r="E175" s="75">
        <v>0</v>
      </c>
      <c r="F175" s="75">
        <v>1</v>
      </c>
      <c r="G175" s="75">
        <f t="shared" si="3"/>
        <v>0</v>
      </c>
      <c r="H175" s="75" t="s">
        <v>15</v>
      </c>
      <c r="I175" s="75" t="s">
        <v>70</v>
      </c>
      <c r="J175" s="75" t="s">
        <v>297</v>
      </c>
    </row>
    <row r="176" spans="1:10" ht="28.8" hidden="1" x14ac:dyDescent="0.3">
      <c r="A176" s="75" t="s">
        <v>1700</v>
      </c>
      <c r="B176" s="75" t="s">
        <v>2967</v>
      </c>
      <c r="C176" s="75" t="s">
        <v>2040</v>
      </c>
      <c r="D176" s="75">
        <v>0</v>
      </c>
      <c r="E176" s="75">
        <v>1</v>
      </c>
      <c r="F176" s="75">
        <v>0</v>
      </c>
      <c r="G176" s="75">
        <f t="shared" si="3"/>
        <v>1</v>
      </c>
      <c r="H176" s="75" t="s">
        <v>611</v>
      </c>
      <c r="I176" s="75" t="s">
        <v>86</v>
      </c>
      <c r="J176" s="75" t="s">
        <v>2142</v>
      </c>
    </row>
    <row r="177" spans="1:10" ht="28.8" hidden="1" x14ac:dyDescent="0.3">
      <c r="A177" s="75" t="s">
        <v>1762</v>
      </c>
      <c r="B177" s="75" t="s">
        <v>2967</v>
      </c>
      <c r="C177" s="75" t="s">
        <v>2040</v>
      </c>
      <c r="D177" s="75">
        <v>0</v>
      </c>
      <c r="E177" s="75">
        <v>1</v>
      </c>
      <c r="F177" s="75">
        <v>0</v>
      </c>
      <c r="G177" s="75">
        <f t="shared" si="3"/>
        <v>1</v>
      </c>
      <c r="H177" s="75" t="s">
        <v>17</v>
      </c>
      <c r="I177" s="75" t="s">
        <v>97</v>
      </c>
      <c r="J177" s="75" t="s">
        <v>2054</v>
      </c>
    </row>
    <row r="178" spans="1:10" ht="28.8" hidden="1" x14ac:dyDescent="0.3">
      <c r="A178" s="75" t="s">
        <v>1701</v>
      </c>
      <c r="B178" s="75" t="s">
        <v>2967</v>
      </c>
      <c r="C178" s="75" t="s">
        <v>2040</v>
      </c>
      <c r="D178" s="75">
        <v>0</v>
      </c>
      <c r="E178" s="75">
        <v>1</v>
      </c>
      <c r="F178" s="75">
        <v>0</v>
      </c>
      <c r="G178" s="75">
        <f t="shared" si="3"/>
        <v>1</v>
      </c>
      <c r="H178" s="75" t="s">
        <v>13</v>
      </c>
      <c r="I178" s="75" t="s">
        <v>62</v>
      </c>
      <c r="J178" s="75" t="s">
        <v>62</v>
      </c>
    </row>
    <row r="179" spans="1:10" ht="28.8" hidden="1" x14ac:dyDescent="0.3">
      <c r="A179" s="75" t="s">
        <v>2493</v>
      </c>
      <c r="B179" s="75" t="s">
        <v>2967</v>
      </c>
      <c r="C179" s="75" t="s">
        <v>2040</v>
      </c>
      <c r="D179" s="75">
        <v>0</v>
      </c>
      <c r="E179" s="75">
        <v>1</v>
      </c>
      <c r="F179" s="75">
        <v>0</v>
      </c>
      <c r="G179" s="75">
        <f t="shared" si="3"/>
        <v>1</v>
      </c>
      <c r="H179" s="75" t="s">
        <v>13</v>
      </c>
      <c r="I179" s="75" t="s">
        <v>62</v>
      </c>
      <c r="J179" s="75" t="s">
        <v>2076</v>
      </c>
    </row>
    <row r="180" spans="1:10" ht="28.8" hidden="1" x14ac:dyDescent="0.3">
      <c r="A180" s="75" t="s">
        <v>2495</v>
      </c>
      <c r="B180" s="75" t="s">
        <v>2967</v>
      </c>
      <c r="C180" s="75" t="s">
        <v>2040</v>
      </c>
      <c r="D180" s="75">
        <v>0</v>
      </c>
      <c r="E180" s="75">
        <v>1</v>
      </c>
      <c r="F180" s="75">
        <v>0</v>
      </c>
      <c r="G180" s="75">
        <f t="shared" si="3"/>
        <v>1</v>
      </c>
      <c r="H180" s="75" t="s">
        <v>2</v>
      </c>
      <c r="I180" s="75" t="s">
        <v>89</v>
      </c>
      <c r="J180" s="75" t="s">
        <v>156</v>
      </c>
    </row>
    <row r="181" spans="1:10" ht="28.8" x14ac:dyDescent="0.3">
      <c r="A181" s="75" t="s">
        <v>176</v>
      </c>
      <c r="B181" s="75" t="s">
        <v>2962</v>
      </c>
      <c r="C181" s="75" t="s">
        <v>2856</v>
      </c>
      <c r="D181" s="75">
        <v>1</v>
      </c>
      <c r="E181" s="75">
        <v>0</v>
      </c>
      <c r="F181" s="75">
        <v>0</v>
      </c>
      <c r="G181" s="75">
        <f t="shared" si="3"/>
        <v>1</v>
      </c>
      <c r="H181" s="75" t="s">
        <v>93</v>
      </c>
      <c r="I181" s="75" t="s">
        <v>6</v>
      </c>
      <c r="J181" s="75" t="s">
        <v>6</v>
      </c>
    </row>
    <row r="182" spans="1:10" hidden="1" x14ac:dyDescent="0.3">
      <c r="A182" s="75" t="s">
        <v>973</v>
      </c>
      <c r="B182" s="75" t="s">
        <v>1467</v>
      </c>
      <c r="C182" s="75" t="s">
        <v>1467</v>
      </c>
      <c r="D182" s="75">
        <v>0</v>
      </c>
      <c r="E182" s="75">
        <v>1</v>
      </c>
      <c r="F182" s="75">
        <v>0</v>
      </c>
      <c r="G182" s="75">
        <f t="shared" si="3"/>
        <v>1</v>
      </c>
      <c r="H182" s="75" t="s">
        <v>20</v>
      </c>
      <c r="I182" s="75" t="s">
        <v>64</v>
      </c>
      <c r="J182" s="75" t="s">
        <v>402</v>
      </c>
    </row>
    <row r="183" spans="1:10" hidden="1" x14ac:dyDescent="0.3">
      <c r="A183" s="75" t="s">
        <v>1778</v>
      </c>
      <c r="B183" s="75" t="s">
        <v>1467</v>
      </c>
      <c r="C183" s="75" t="s">
        <v>1467</v>
      </c>
      <c r="D183" s="75">
        <v>0</v>
      </c>
      <c r="E183" s="75">
        <v>1</v>
      </c>
      <c r="F183" s="75">
        <v>0</v>
      </c>
      <c r="G183" s="75">
        <f t="shared" si="3"/>
        <v>1</v>
      </c>
      <c r="H183" s="75" t="s">
        <v>17</v>
      </c>
      <c r="I183" s="75" t="s">
        <v>98</v>
      </c>
      <c r="J183" s="75" t="s">
        <v>2151</v>
      </c>
    </row>
    <row r="184" spans="1:10" hidden="1" x14ac:dyDescent="0.3">
      <c r="A184" s="75" t="s">
        <v>625</v>
      </c>
      <c r="B184" s="75" t="s">
        <v>1467</v>
      </c>
      <c r="C184" s="75" t="s">
        <v>29</v>
      </c>
      <c r="D184" s="75">
        <v>0</v>
      </c>
      <c r="E184" s="75">
        <v>1</v>
      </c>
      <c r="F184" s="75">
        <v>0</v>
      </c>
      <c r="G184" s="75">
        <f t="shared" si="3"/>
        <v>1</v>
      </c>
      <c r="H184" s="75" t="s">
        <v>4</v>
      </c>
      <c r="I184" s="75" t="s">
        <v>55</v>
      </c>
      <c r="J184" s="75" t="s">
        <v>55</v>
      </c>
    </row>
    <row r="185" spans="1:10" ht="28.8" hidden="1" x14ac:dyDescent="0.3">
      <c r="A185" s="75" t="s">
        <v>1752</v>
      </c>
      <c r="B185" s="75" t="s">
        <v>1467</v>
      </c>
      <c r="C185" s="75" t="s">
        <v>29</v>
      </c>
      <c r="D185" s="75">
        <v>0</v>
      </c>
      <c r="E185" s="75">
        <v>1</v>
      </c>
      <c r="F185" s="75">
        <v>0</v>
      </c>
      <c r="G185" s="75">
        <f t="shared" si="3"/>
        <v>1</v>
      </c>
      <c r="H185" s="75" t="s">
        <v>95</v>
      </c>
      <c r="I185" s="75" t="s">
        <v>7</v>
      </c>
      <c r="J185" s="75" t="s">
        <v>381</v>
      </c>
    </row>
    <row r="186" spans="1:10" ht="28.8" hidden="1" x14ac:dyDescent="0.3">
      <c r="A186" s="75" t="s">
        <v>1946</v>
      </c>
      <c r="B186" s="75" t="s">
        <v>1467</v>
      </c>
      <c r="C186" s="75" t="s">
        <v>29</v>
      </c>
      <c r="D186" s="75">
        <v>0</v>
      </c>
      <c r="E186" s="75">
        <v>1</v>
      </c>
      <c r="F186" s="75">
        <v>0</v>
      </c>
      <c r="G186" s="75">
        <f t="shared" si="3"/>
        <v>1</v>
      </c>
      <c r="H186" s="75" t="s">
        <v>95</v>
      </c>
      <c r="I186" s="75" t="s">
        <v>7</v>
      </c>
      <c r="J186" s="75" t="s">
        <v>2114</v>
      </c>
    </row>
    <row r="187" spans="1:10" hidden="1" x14ac:dyDescent="0.3">
      <c r="A187" s="75" t="s">
        <v>889</v>
      </c>
      <c r="B187" s="75" t="s">
        <v>1467</v>
      </c>
      <c r="C187" s="75" t="s">
        <v>34</v>
      </c>
      <c r="D187" s="75">
        <v>0</v>
      </c>
      <c r="E187" s="75">
        <v>1</v>
      </c>
      <c r="F187" s="75">
        <v>0</v>
      </c>
      <c r="G187" s="75">
        <f t="shared" si="3"/>
        <v>1</v>
      </c>
      <c r="H187" s="75" t="s">
        <v>611</v>
      </c>
      <c r="I187" s="75" t="s">
        <v>85</v>
      </c>
      <c r="J187" s="75" t="s">
        <v>85</v>
      </c>
    </row>
    <row r="188" spans="1:10" hidden="1" x14ac:dyDescent="0.3">
      <c r="A188" s="75" t="s">
        <v>582</v>
      </c>
      <c r="B188" s="75" t="s">
        <v>1467</v>
      </c>
      <c r="C188" s="75" t="s">
        <v>29</v>
      </c>
      <c r="D188" s="75">
        <v>0</v>
      </c>
      <c r="E188" s="75">
        <v>2</v>
      </c>
      <c r="F188" s="75">
        <v>0</v>
      </c>
      <c r="G188" s="75">
        <f t="shared" si="3"/>
        <v>2</v>
      </c>
      <c r="H188" s="75" t="s">
        <v>9</v>
      </c>
      <c r="I188" s="75" t="s">
        <v>79</v>
      </c>
      <c r="J188" s="75" t="s">
        <v>79</v>
      </c>
    </row>
    <row r="189" spans="1:10" hidden="1" x14ac:dyDescent="0.3">
      <c r="A189" s="75" t="s">
        <v>597</v>
      </c>
      <c r="B189" s="75" t="s">
        <v>1467</v>
      </c>
      <c r="C189" s="75" t="s">
        <v>34</v>
      </c>
      <c r="D189" s="75">
        <v>0</v>
      </c>
      <c r="E189" s="75">
        <v>1</v>
      </c>
      <c r="F189" s="75">
        <v>0</v>
      </c>
      <c r="G189" s="75">
        <f t="shared" si="3"/>
        <v>1</v>
      </c>
      <c r="H189" s="75" t="s">
        <v>16</v>
      </c>
      <c r="I189" s="75" t="s">
        <v>80</v>
      </c>
      <c r="J189" s="75" t="s">
        <v>80</v>
      </c>
    </row>
    <row r="190" spans="1:10" ht="28.8" hidden="1" x14ac:dyDescent="0.3">
      <c r="A190" s="75" t="s">
        <v>5</v>
      </c>
      <c r="B190" s="75" t="s">
        <v>2962</v>
      </c>
      <c r="C190" s="75" t="s">
        <v>2872</v>
      </c>
      <c r="D190" s="75">
        <v>2</v>
      </c>
      <c r="E190" s="75">
        <v>2</v>
      </c>
      <c r="F190" s="75">
        <v>0</v>
      </c>
      <c r="G190" s="75">
        <f t="shared" si="3"/>
        <v>4</v>
      </c>
      <c r="H190" s="75" t="s">
        <v>93</v>
      </c>
      <c r="I190" s="75" t="s">
        <v>6</v>
      </c>
      <c r="J190" s="75" t="s">
        <v>6</v>
      </c>
    </row>
    <row r="191" spans="1:10" ht="28.8" hidden="1" x14ac:dyDescent="0.3">
      <c r="A191" s="75" t="s">
        <v>1754</v>
      </c>
      <c r="B191" s="75" t="s">
        <v>1467</v>
      </c>
      <c r="C191" s="75" t="s">
        <v>1467</v>
      </c>
      <c r="D191" s="75">
        <v>0</v>
      </c>
      <c r="E191" s="75">
        <v>1</v>
      </c>
      <c r="F191" s="75">
        <v>0</v>
      </c>
      <c r="G191" s="75">
        <f t="shared" si="3"/>
        <v>1</v>
      </c>
      <c r="H191" s="75" t="s">
        <v>95</v>
      </c>
      <c r="I191" s="75" t="s">
        <v>7</v>
      </c>
      <c r="J191" s="75" t="s">
        <v>381</v>
      </c>
    </row>
    <row r="192" spans="1:10" ht="28.8" hidden="1" x14ac:dyDescent="0.3">
      <c r="A192" s="75" t="s">
        <v>30</v>
      </c>
      <c r="B192" s="75" t="s">
        <v>1467</v>
      </c>
      <c r="C192" s="75" t="s">
        <v>29</v>
      </c>
      <c r="D192" s="75">
        <v>0</v>
      </c>
      <c r="E192" s="75">
        <v>1</v>
      </c>
      <c r="F192" s="75">
        <v>0</v>
      </c>
      <c r="G192" s="75">
        <f t="shared" si="3"/>
        <v>1</v>
      </c>
      <c r="H192" s="75" t="s">
        <v>16</v>
      </c>
      <c r="I192" s="75" t="s">
        <v>80</v>
      </c>
      <c r="J192" s="75" t="s">
        <v>80</v>
      </c>
    </row>
    <row r="193" spans="1:10" hidden="1" x14ac:dyDescent="0.3">
      <c r="A193" s="75" t="s">
        <v>601</v>
      </c>
      <c r="B193" s="75" t="s">
        <v>1467</v>
      </c>
      <c r="C193" s="75" t="s">
        <v>1362</v>
      </c>
      <c r="D193" s="75">
        <v>0</v>
      </c>
      <c r="E193" s="75">
        <v>1</v>
      </c>
      <c r="F193" s="75">
        <v>0</v>
      </c>
      <c r="G193" s="75">
        <f t="shared" si="3"/>
        <v>1</v>
      </c>
      <c r="H193" s="75" t="s">
        <v>16</v>
      </c>
      <c r="I193" s="75" t="s">
        <v>80</v>
      </c>
      <c r="J193" s="75" t="s">
        <v>80</v>
      </c>
    </row>
    <row r="194" spans="1:10" ht="28.8" hidden="1" x14ac:dyDescent="0.3">
      <c r="A194" s="75" t="s">
        <v>2609</v>
      </c>
      <c r="B194" s="75" t="s">
        <v>2959</v>
      </c>
      <c r="C194" s="75" t="s">
        <v>2872</v>
      </c>
      <c r="D194" s="75">
        <v>1</v>
      </c>
      <c r="E194" s="75">
        <v>0</v>
      </c>
      <c r="F194" s="75">
        <v>0</v>
      </c>
      <c r="G194" s="75">
        <f t="shared" ref="G194:G257" si="4">(D194+E194)</f>
        <v>1</v>
      </c>
      <c r="H194" s="75" t="s">
        <v>93</v>
      </c>
      <c r="I194" s="75" t="s">
        <v>6</v>
      </c>
      <c r="J194" s="75" t="s">
        <v>6</v>
      </c>
    </row>
    <row r="195" spans="1:10" hidden="1" x14ac:dyDescent="0.3">
      <c r="A195" s="75" t="s">
        <v>1740</v>
      </c>
      <c r="B195" s="75" t="s">
        <v>1467</v>
      </c>
      <c r="C195" s="75" t="s">
        <v>34</v>
      </c>
      <c r="D195" s="75">
        <v>0</v>
      </c>
      <c r="E195" s="75">
        <v>1</v>
      </c>
      <c r="F195" s="75">
        <v>0</v>
      </c>
      <c r="G195" s="75">
        <f t="shared" si="4"/>
        <v>1</v>
      </c>
      <c r="H195" s="75" t="s">
        <v>611</v>
      </c>
      <c r="I195" s="75" t="s">
        <v>11</v>
      </c>
      <c r="J195" s="75" t="s">
        <v>11</v>
      </c>
    </row>
    <row r="196" spans="1:10" hidden="1" x14ac:dyDescent="0.3">
      <c r="A196" s="75" t="s">
        <v>972</v>
      </c>
      <c r="B196" s="75" t="s">
        <v>1467</v>
      </c>
      <c r="C196" s="75" t="s">
        <v>1467</v>
      </c>
      <c r="D196" s="75">
        <v>0</v>
      </c>
      <c r="E196" s="75">
        <v>1</v>
      </c>
      <c r="F196" s="75">
        <v>0</v>
      </c>
      <c r="G196" s="75">
        <f t="shared" si="4"/>
        <v>1</v>
      </c>
      <c r="H196" s="75" t="s">
        <v>20</v>
      </c>
      <c r="I196" s="75" t="s">
        <v>64</v>
      </c>
      <c r="J196" s="75" t="s">
        <v>402</v>
      </c>
    </row>
    <row r="197" spans="1:10" ht="28.8" hidden="1" x14ac:dyDescent="0.3">
      <c r="A197" s="75" t="s">
        <v>2605</v>
      </c>
      <c r="B197" s="75" t="s">
        <v>2967</v>
      </c>
      <c r="C197" s="75" t="s">
        <v>25</v>
      </c>
      <c r="D197" s="75">
        <v>0</v>
      </c>
      <c r="E197" s="75">
        <v>1</v>
      </c>
      <c r="F197" s="75">
        <v>0</v>
      </c>
      <c r="G197" s="75">
        <f t="shared" si="4"/>
        <v>1</v>
      </c>
      <c r="H197" s="75" t="s">
        <v>20</v>
      </c>
      <c r="I197" s="75" t="s">
        <v>64</v>
      </c>
      <c r="J197" s="75" t="s">
        <v>996</v>
      </c>
    </row>
    <row r="198" spans="1:10" ht="28.8" hidden="1" x14ac:dyDescent="0.3">
      <c r="A198" s="75" t="s">
        <v>2604</v>
      </c>
      <c r="B198" s="75" t="s">
        <v>2967</v>
      </c>
      <c r="C198" s="75" t="s">
        <v>3018</v>
      </c>
      <c r="D198" s="75">
        <v>0</v>
      </c>
      <c r="E198" s="75">
        <v>1</v>
      </c>
      <c r="F198" s="75">
        <v>0</v>
      </c>
      <c r="G198" s="75">
        <f t="shared" si="4"/>
        <v>1</v>
      </c>
      <c r="H198" s="75" t="s">
        <v>20</v>
      </c>
      <c r="I198" s="75" t="s">
        <v>64</v>
      </c>
      <c r="J198" s="75" t="s">
        <v>402</v>
      </c>
    </row>
    <row r="199" spans="1:10" ht="28.8" hidden="1" x14ac:dyDescent="0.3">
      <c r="A199" s="75" t="s">
        <v>2513</v>
      </c>
      <c r="B199" s="75" t="s">
        <v>2967</v>
      </c>
      <c r="C199" s="75" t="s">
        <v>38</v>
      </c>
      <c r="D199" s="75">
        <v>0</v>
      </c>
      <c r="E199" s="75">
        <v>1</v>
      </c>
      <c r="F199" s="75">
        <v>0</v>
      </c>
      <c r="G199" s="75">
        <f t="shared" si="4"/>
        <v>1</v>
      </c>
      <c r="H199" s="75" t="s">
        <v>20</v>
      </c>
      <c r="I199" s="75" t="s">
        <v>64</v>
      </c>
      <c r="J199" s="75" t="s">
        <v>402</v>
      </c>
    </row>
    <row r="200" spans="1:10" ht="28.8" hidden="1" x14ac:dyDescent="0.3">
      <c r="A200" s="75" t="s">
        <v>2518</v>
      </c>
      <c r="B200" s="75" t="s">
        <v>2967</v>
      </c>
      <c r="C200" s="75" t="s">
        <v>3018</v>
      </c>
      <c r="D200" s="75">
        <v>0</v>
      </c>
      <c r="E200" s="75">
        <v>1</v>
      </c>
      <c r="F200" s="75">
        <v>0</v>
      </c>
      <c r="G200" s="75">
        <f t="shared" si="4"/>
        <v>1</v>
      </c>
      <c r="H200" s="75" t="s">
        <v>20</v>
      </c>
      <c r="I200" s="75" t="s">
        <v>64</v>
      </c>
      <c r="J200" s="75" t="s">
        <v>402</v>
      </c>
    </row>
    <row r="201" spans="1:10" ht="28.8" hidden="1" x14ac:dyDescent="0.3">
      <c r="A201" s="75" t="s">
        <v>2508</v>
      </c>
      <c r="B201" s="75" t="s">
        <v>2967</v>
      </c>
      <c r="C201" s="75" t="s">
        <v>3018</v>
      </c>
      <c r="D201" s="75">
        <v>1</v>
      </c>
      <c r="E201" s="75">
        <v>0</v>
      </c>
      <c r="F201" s="75">
        <v>0</v>
      </c>
      <c r="G201" s="75">
        <f t="shared" si="4"/>
        <v>1</v>
      </c>
      <c r="H201" s="75" t="s">
        <v>20</v>
      </c>
      <c r="I201" s="75" t="s">
        <v>64</v>
      </c>
      <c r="J201" s="75" t="s">
        <v>402</v>
      </c>
    </row>
    <row r="202" spans="1:10" ht="28.8" hidden="1" x14ac:dyDescent="0.3">
      <c r="A202" s="75" t="s">
        <v>2606</v>
      </c>
      <c r="B202" s="75" t="s">
        <v>2967</v>
      </c>
      <c r="C202" s="75" t="s">
        <v>3018</v>
      </c>
      <c r="D202" s="75">
        <v>1</v>
      </c>
      <c r="E202" s="75">
        <v>1</v>
      </c>
      <c r="F202" s="75">
        <v>0</v>
      </c>
      <c r="G202" s="75">
        <f t="shared" si="4"/>
        <v>2</v>
      </c>
      <c r="H202" s="75" t="s">
        <v>20</v>
      </c>
      <c r="I202" s="75" t="s">
        <v>64</v>
      </c>
      <c r="J202" s="75" t="s">
        <v>2052</v>
      </c>
    </row>
    <row r="203" spans="1:10" ht="28.8" hidden="1" x14ac:dyDescent="0.3">
      <c r="A203" s="75" t="s">
        <v>947</v>
      </c>
      <c r="B203" s="75" t="s">
        <v>2967</v>
      </c>
      <c r="C203" s="75" t="s">
        <v>3018</v>
      </c>
      <c r="D203" s="75">
        <v>0</v>
      </c>
      <c r="E203" s="75">
        <v>1</v>
      </c>
      <c r="F203" s="75">
        <v>0</v>
      </c>
      <c r="G203" s="75">
        <f t="shared" si="4"/>
        <v>1</v>
      </c>
      <c r="H203" s="75" t="s">
        <v>20</v>
      </c>
      <c r="I203" s="75" t="s">
        <v>65</v>
      </c>
      <c r="J203" s="75" t="s">
        <v>1420</v>
      </c>
    </row>
    <row r="204" spans="1:10" hidden="1" x14ac:dyDescent="0.3">
      <c r="A204" s="75" t="s">
        <v>1935</v>
      </c>
      <c r="B204" s="75" t="s">
        <v>1467</v>
      </c>
      <c r="C204" s="75" t="s">
        <v>1467</v>
      </c>
      <c r="D204" s="75">
        <v>0</v>
      </c>
      <c r="E204" s="75">
        <v>1</v>
      </c>
      <c r="F204" s="75">
        <v>0</v>
      </c>
      <c r="G204" s="75">
        <f t="shared" si="4"/>
        <v>1</v>
      </c>
      <c r="H204" s="75" t="s">
        <v>611</v>
      </c>
      <c r="I204" s="75" t="s">
        <v>85</v>
      </c>
      <c r="J204" s="75" t="s">
        <v>85</v>
      </c>
    </row>
    <row r="205" spans="1:10" hidden="1" x14ac:dyDescent="0.3">
      <c r="A205" s="75" t="s">
        <v>2427</v>
      </c>
      <c r="B205" s="75" t="s">
        <v>1467</v>
      </c>
      <c r="C205" s="75" t="s">
        <v>1467</v>
      </c>
      <c r="D205" s="75">
        <v>0</v>
      </c>
      <c r="E205" s="75">
        <v>1</v>
      </c>
      <c r="F205" s="75">
        <v>0</v>
      </c>
      <c r="G205" s="75">
        <f t="shared" si="4"/>
        <v>1</v>
      </c>
      <c r="H205" s="75" t="s">
        <v>9</v>
      </c>
      <c r="I205" s="75" t="s">
        <v>79</v>
      </c>
      <c r="J205" s="75" t="s">
        <v>79</v>
      </c>
    </row>
    <row r="206" spans="1:10" hidden="1" x14ac:dyDescent="0.3">
      <c r="A206" s="75" t="s">
        <v>1707</v>
      </c>
      <c r="B206" s="75" t="s">
        <v>1467</v>
      </c>
      <c r="C206" s="75" t="s">
        <v>1467</v>
      </c>
      <c r="D206" s="75">
        <v>0</v>
      </c>
      <c r="E206" s="75">
        <v>1</v>
      </c>
      <c r="F206" s="75">
        <v>0</v>
      </c>
      <c r="G206" s="75">
        <f t="shared" si="4"/>
        <v>1</v>
      </c>
      <c r="H206" s="75" t="s">
        <v>93</v>
      </c>
      <c r="I206" s="75" t="s">
        <v>6</v>
      </c>
      <c r="J206" s="75" t="s">
        <v>6</v>
      </c>
    </row>
    <row r="207" spans="1:10" ht="28.8" hidden="1" x14ac:dyDescent="0.3">
      <c r="A207" s="75" t="s">
        <v>595</v>
      </c>
      <c r="B207" s="75" t="s">
        <v>2962</v>
      </c>
      <c r="C207" s="75" t="s">
        <v>49</v>
      </c>
      <c r="D207" s="75">
        <v>0</v>
      </c>
      <c r="E207" s="75">
        <v>1</v>
      </c>
      <c r="F207" s="75">
        <v>0</v>
      </c>
      <c r="G207" s="75">
        <f t="shared" si="4"/>
        <v>1</v>
      </c>
      <c r="H207" s="75" t="s">
        <v>16</v>
      </c>
      <c r="I207" s="75" t="s">
        <v>80</v>
      </c>
      <c r="J207" s="75" t="s">
        <v>80</v>
      </c>
    </row>
    <row r="208" spans="1:10" hidden="1" x14ac:dyDescent="0.3">
      <c r="A208" s="75" t="s">
        <v>2235</v>
      </c>
      <c r="B208" s="75" t="s">
        <v>1467</v>
      </c>
      <c r="C208" s="75" t="s">
        <v>29</v>
      </c>
      <c r="D208" s="75">
        <v>1</v>
      </c>
      <c r="E208" s="75">
        <v>0</v>
      </c>
      <c r="F208" s="75">
        <v>0</v>
      </c>
      <c r="G208" s="75">
        <f t="shared" si="4"/>
        <v>1</v>
      </c>
      <c r="H208" s="75" t="s">
        <v>2593</v>
      </c>
      <c r="I208" s="75" t="s">
        <v>2594</v>
      </c>
      <c r="J208" s="75" t="s">
        <v>2594</v>
      </c>
    </row>
    <row r="209" spans="1:10" hidden="1" x14ac:dyDescent="0.3">
      <c r="A209" s="75" t="s">
        <v>2362</v>
      </c>
      <c r="B209" s="75" t="s">
        <v>1467</v>
      </c>
      <c r="C209" s="75" t="s">
        <v>29</v>
      </c>
      <c r="D209" s="75">
        <v>0</v>
      </c>
      <c r="E209" s="75">
        <v>1</v>
      </c>
      <c r="F209" s="75">
        <v>0</v>
      </c>
      <c r="G209" s="75">
        <f t="shared" si="4"/>
        <v>1</v>
      </c>
      <c r="H209" s="75" t="s">
        <v>13</v>
      </c>
      <c r="I209" s="75" t="s">
        <v>60</v>
      </c>
      <c r="J209" s="75" t="s">
        <v>60</v>
      </c>
    </row>
    <row r="210" spans="1:10" hidden="1" x14ac:dyDescent="0.3">
      <c r="A210" s="75" t="s">
        <v>2363</v>
      </c>
      <c r="B210" s="75" t="s">
        <v>1467</v>
      </c>
      <c r="C210" s="75" t="s">
        <v>29</v>
      </c>
      <c r="D210" s="75">
        <v>0</v>
      </c>
      <c r="E210" s="75">
        <v>1</v>
      </c>
      <c r="F210" s="75">
        <v>0</v>
      </c>
      <c r="G210" s="75">
        <f t="shared" si="4"/>
        <v>1</v>
      </c>
      <c r="H210" s="75" t="s">
        <v>9</v>
      </c>
      <c r="I210" s="75" t="s">
        <v>73</v>
      </c>
      <c r="J210" s="75" t="s">
        <v>73</v>
      </c>
    </row>
    <row r="211" spans="1:10" hidden="1" x14ac:dyDescent="0.3">
      <c r="A211" s="75" t="s">
        <v>2348</v>
      </c>
      <c r="B211" s="75" t="s">
        <v>1467</v>
      </c>
      <c r="C211" s="75" t="s">
        <v>29</v>
      </c>
      <c r="D211" s="75">
        <v>0</v>
      </c>
      <c r="E211" s="75">
        <v>1</v>
      </c>
      <c r="F211" s="75">
        <v>0</v>
      </c>
      <c r="G211" s="75">
        <f t="shared" si="4"/>
        <v>1</v>
      </c>
      <c r="H211" s="75" t="s">
        <v>2</v>
      </c>
      <c r="I211" s="75" t="s">
        <v>91</v>
      </c>
      <c r="J211" s="75" t="s">
        <v>91</v>
      </c>
    </row>
    <row r="212" spans="1:10" ht="28.8" hidden="1" x14ac:dyDescent="0.3">
      <c r="A212" s="75" t="s">
        <v>1944</v>
      </c>
      <c r="B212" s="75" t="s">
        <v>1467</v>
      </c>
      <c r="C212" s="75" t="s">
        <v>29</v>
      </c>
      <c r="D212" s="75">
        <v>0</v>
      </c>
      <c r="E212" s="75">
        <v>2</v>
      </c>
      <c r="F212" s="75">
        <v>0</v>
      </c>
      <c r="G212" s="75">
        <f t="shared" si="4"/>
        <v>2</v>
      </c>
      <c r="H212" s="75" t="s">
        <v>95</v>
      </c>
      <c r="I212" s="75" t="s">
        <v>7</v>
      </c>
      <c r="J212" s="75" t="s">
        <v>381</v>
      </c>
    </row>
    <row r="213" spans="1:10" ht="28.8" hidden="1" x14ac:dyDescent="0.3">
      <c r="A213" s="75" t="s">
        <v>2347</v>
      </c>
      <c r="B213" s="75" t="s">
        <v>1467</v>
      </c>
      <c r="C213" s="75" t="s">
        <v>29</v>
      </c>
      <c r="D213" s="75">
        <v>0</v>
      </c>
      <c r="E213" s="75">
        <v>1</v>
      </c>
      <c r="F213" s="75">
        <v>0</v>
      </c>
      <c r="G213" s="75">
        <f t="shared" si="4"/>
        <v>1</v>
      </c>
      <c r="H213" s="75" t="s">
        <v>2</v>
      </c>
      <c r="I213" s="75" t="s">
        <v>89</v>
      </c>
      <c r="J213" s="75" t="s">
        <v>139</v>
      </c>
    </row>
    <row r="214" spans="1:10" ht="28.8" x14ac:dyDescent="0.3">
      <c r="A214" s="75" t="s">
        <v>2196</v>
      </c>
      <c r="B214" s="75" t="s">
        <v>1467</v>
      </c>
      <c r="C214" s="75" t="s">
        <v>2856</v>
      </c>
      <c r="D214" s="75">
        <v>1</v>
      </c>
      <c r="E214" s="75">
        <v>0</v>
      </c>
      <c r="F214" s="75">
        <v>0</v>
      </c>
      <c r="G214" s="75">
        <f t="shared" si="4"/>
        <v>1</v>
      </c>
      <c r="H214" s="75" t="s">
        <v>2595</v>
      </c>
      <c r="I214" s="75" t="s">
        <v>2873</v>
      </c>
      <c r="J214" s="75" t="s">
        <v>2198</v>
      </c>
    </row>
    <row r="215" spans="1:10" ht="28.8" x14ac:dyDescent="0.3">
      <c r="A215" s="75" t="s">
        <v>1775</v>
      </c>
      <c r="B215" s="75" t="s">
        <v>1467</v>
      </c>
      <c r="C215" s="75" t="s">
        <v>2856</v>
      </c>
      <c r="D215" s="75">
        <v>0</v>
      </c>
      <c r="E215" s="75">
        <v>1</v>
      </c>
      <c r="F215" s="75">
        <v>0</v>
      </c>
      <c r="G215" s="75">
        <f t="shared" si="4"/>
        <v>1</v>
      </c>
      <c r="H215" s="75" t="s">
        <v>17</v>
      </c>
      <c r="I215" s="75" t="s">
        <v>98</v>
      </c>
      <c r="J215" s="75" t="s">
        <v>997</v>
      </c>
    </row>
    <row r="216" spans="1:10" ht="28.8" x14ac:dyDescent="0.3">
      <c r="A216" s="75" t="s">
        <v>1845</v>
      </c>
      <c r="B216" s="75" t="s">
        <v>1467</v>
      </c>
      <c r="C216" s="75" t="s">
        <v>2856</v>
      </c>
      <c r="D216" s="75">
        <v>0</v>
      </c>
      <c r="E216" s="75">
        <v>1</v>
      </c>
      <c r="F216" s="75">
        <v>0</v>
      </c>
      <c r="G216" s="75">
        <f t="shared" si="4"/>
        <v>1</v>
      </c>
      <c r="H216" s="75" t="s">
        <v>16</v>
      </c>
      <c r="I216" s="75" t="s">
        <v>80</v>
      </c>
      <c r="J216" s="75" t="s">
        <v>80</v>
      </c>
    </row>
    <row r="217" spans="1:10" ht="28.8" x14ac:dyDescent="0.3">
      <c r="A217" s="75" t="s">
        <v>1639</v>
      </c>
      <c r="B217" s="75" t="s">
        <v>2967</v>
      </c>
      <c r="C217" s="75" t="s">
        <v>2856</v>
      </c>
      <c r="D217" s="75">
        <v>0</v>
      </c>
      <c r="E217" s="75">
        <v>4</v>
      </c>
      <c r="F217" s="75">
        <v>0</v>
      </c>
      <c r="G217" s="75">
        <f t="shared" si="4"/>
        <v>4</v>
      </c>
      <c r="H217" s="75" t="s">
        <v>16</v>
      </c>
      <c r="I217" s="75" t="s">
        <v>80</v>
      </c>
      <c r="J217" s="75" t="s">
        <v>2081</v>
      </c>
    </row>
    <row r="218" spans="1:10" hidden="1" x14ac:dyDescent="0.3">
      <c r="A218" s="75" t="s">
        <v>1640</v>
      </c>
      <c r="B218" s="75" t="s">
        <v>1467</v>
      </c>
      <c r="C218" s="75" t="s">
        <v>49</v>
      </c>
      <c r="D218" s="75">
        <v>0</v>
      </c>
      <c r="E218" s="75">
        <v>1</v>
      </c>
      <c r="F218" s="75">
        <v>0</v>
      </c>
      <c r="G218" s="75">
        <f t="shared" si="4"/>
        <v>1</v>
      </c>
      <c r="H218" s="75" t="s">
        <v>93</v>
      </c>
      <c r="I218" s="75" t="s">
        <v>6</v>
      </c>
      <c r="J218" s="75" t="s">
        <v>2062</v>
      </c>
    </row>
    <row r="219" spans="1:10" hidden="1" x14ac:dyDescent="0.3">
      <c r="A219" s="75" t="s">
        <v>1394</v>
      </c>
      <c r="B219" s="75" t="s">
        <v>1467</v>
      </c>
      <c r="C219" s="75" t="s">
        <v>1467</v>
      </c>
      <c r="D219" s="75">
        <v>0</v>
      </c>
      <c r="E219" s="75">
        <v>1</v>
      </c>
      <c r="F219" s="75">
        <v>0</v>
      </c>
      <c r="G219" s="75">
        <f t="shared" si="4"/>
        <v>1</v>
      </c>
      <c r="H219" s="75" t="s">
        <v>16</v>
      </c>
      <c r="I219" s="75" t="s">
        <v>83</v>
      </c>
      <c r="J219" s="75" t="s">
        <v>1562</v>
      </c>
    </row>
    <row r="220" spans="1:10" x14ac:dyDescent="0.3">
      <c r="A220" s="75" t="s">
        <v>1846</v>
      </c>
      <c r="B220" s="75" t="s">
        <v>1467</v>
      </c>
      <c r="C220" s="75" t="s">
        <v>2856</v>
      </c>
      <c r="D220" s="75">
        <v>0</v>
      </c>
      <c r="E220" s="75">
        <v>1</v>
      </c>
      <c r="F220" s="75">
        <v>0</v>
      </c>
      <c r="G220" s="75">
        <f t="shared" si="4"/>
        <v>1</v>
      </c>
      <c r="H220" s="75" t="s">
        <v>16</v>
      </c>
      <c r="I220" s="75" t="s">
        <v>80</v>
      </c>
      <c r="J220" s="75" t="s">
        <v>80</v>
      </c>
    </row>
    <row r="221" spans="1:10" ht="28.8" x14ac:dyDescent="0.3">
      <c r="A221" s="75" t="s">
        <v>2001</v>
      </c>
      <c r="B221" s="75" t="s">
        <v>1467</v>
      </c>
      <c r="C221" s="75" t="s">
        <v>2856</v>
      </c>
      <c r="D221" s="75">
        <v>0</v>
      </c>
      <c r="E221" s="75">
        <v>1</v>
      </c>
      <c r="F221" s="75">
        <v>0</v>
      </c>
      <c r="G221" s="75">
        <f t="shared" si="4"/>
        <v>1</v>
      </c>
      <c r="H221" s="75" t="s">
        <v>611</v>
      </c>
      <c r="I221" s="75" t="s">
        <v>85</v>
      </c>
      <c r="J221" s="75" t="s">
        <v>85</v>
      </c>
    </row>
    <row r="222" spans="1:10" ht="28.8" hidden="1" x14ac:dyDescent="0.3">
      <c r="A222" s="75" t="s">
        <v>1709</v>
      </c>
      <c r="B222" s="75" t="s">
        <v>1467</v>
      </c>
      <c r="C222" s="75" t="s">
        <v>1362</v>
      </c>
      <c r="D222" s="75">
        <v>0</v>
      </c>
      <c r="E222" s="75">
        <v>1</v>
      </c>
      <c r="F222" s="75">
        <v>0</v>
      </c>
      <c r="G222" s="75">
        <f t="shared" si="4"/>
        <v>1</v>
      </c>
      <c r="H222" s="75" t="s">
        <v>16</v>
      </c>
      <c r="I222" s="75" t="s">
        <v>80</v>
      </c>
      <c r="J222" s="75" t="s">
        <v>80</v>
      </c>
    </row>
    <row r="223" spans="1:10" ht="28.8" hidden="1" x14ac:dyDescent="0.3">
      <c r="A223" s="75" t="s">
        <v>1847</v>
      </c>
      <c r="B223" s="75" t="s">
        <v>1467</v>
      </c>
      <c r="C223" s="75" t="s">
        <v>1467</v>
      </c>
      <c r="D223" s="75">
        <v>0</v>
      </c>
      <c r="E223" s="75">
        <v>2</v>
      </c>
      <c r="F223" s="75">
        <v>0</v>
      </c>
      <c r="G223" s="75">
        <f t="shared" si="4"/>
        <v>2</v>
      </c>
      <c r="H223" s="75" t="s">
        <v>16</v>
      </c>
      <c r="I223" s="75" t="s">
        <v>80</v>
      </c>
      <c r="J223" s="75" t="s">
        <v>80</v>
      </c>
    </row>
    <row r="224" spans="1:10" hidden="1" x14ac:dyDescent="0.3">
      <c r="A224" s="75" t="s">
        <v>666</v>
      </c>
      <c r="B224" s="75" t="s">
        <v>1467</v>
      </c>
      <c r="C224" s="75" t="s">
        <v>1467</v>
      </c>
      <c r="D224" s="75">
        <v>0</v>
      </c>
      <c r="E224" s="75">
        <v>1</v>
      </c>
      <c r="F224" s="75">
        <v>0</v>
      </c>
      <c r="G224" s="75">
        <f t="shared" si="4"/>
        <v>1</v>
      </c>
      <c r="H224" s="75" t="s">
        <v>2</v>
      </c>
      <c r="I224" s="75" t="s">
        <v>89</v>
      </c>
      <c r="J224" s="75" t="s">
        <v>89</v>
      </c>
    </row>
    <row r="225" spans="1:10" ht="28.8" hidden="1" x14ac:dyDescent="0.3">
      <c r="A225" s="75" t="s">
        <v>2375</v>
      </c>
      <c r="B225" s="75" t="s">
        <v>2967</v>
      </c>
      <c r="C225" s="75" t="s">
        <v>25</v>
      </c>
      <c r="D225" s="75">
        <v>0</v>
      </c>
      <c r="E225" s="75">
        <v>1</v>
      </c>
      <c r="F225" s="75">
        <v>0</v>
      </c>
      <c r="G225" s="75">
        <f t="shared" si="4"/>
        <v>1</v>
      </c>
      <c r="H225" s="75" t="s">
        <v>100</v>
      </c>
      <c r="I225" s="75" t="s">
        <v>100</v>
      </c>
      <c r="J225" s="75" t="s">
        <v>100</v>
      </c>
    </row>
    <row r="226" spans="1:10" ht="28.8" hidden="1" x14ac:dyDescent="0.3">
      <c r="A226" s="75" t="s">
        <v>2608</v>
      </c>
      <c r="B226" s="75" t="s">
        <v>2967</v>
      </c>
      <c r="C226" s="75" t="s">
        <v>2872</v>
      </c>
      <c r="D226" s="75">
        <v>0</v>
      </c>
      <c r="E226" s="75">
        <v>0</v>
      </c>
      <c r="F226" s="75">
        <v>1</v>
      </c>
      <c r="G226" s="75">
        <f t="shared" si="4"/>
        <v>0</v>
      </c>
      <c r="H226" s="75" t="s">
        <v>100</v>
      </c>
      <c r="I226" s="75" t="s">
        <v>100</v>
      </c>
      <c r="J226" s="75" t="s">
        <v>100</v>
      </c>
    </row>
    <row r="227" spans="1:10" ht="28.8" hidden="1" x14ac:dyDescent="0.3">
      <c r="A227" s="75" t="s">
        <v>151</v>
      </c>
      <c r="B227" s="75" t="s">
        <v>1467</v>
      </c>
      <c r="C227" s="75" t="s">
        <v>1350</v>
      </c>
      <c r="D227" s="75">
        <v>1</v>
      </c>
      <c r="E227" s="75">
        <v>0</v>
      </c>
      <c r="F227" s="75">
        <v>0</v>
      </c>
      <c r="G227" s="75">
        <f t="shared" si="4"/>
        <v>1</v>
      </c>
      <c r="H227" s="75" t="s">
        <v>4</v>
      </c>
      <c r="I227" s="75" t="s">
        <v>58</v>
      </c>
      <c r="J227" s="75" t="s">
        <v>58</v>
      </c>
    </row>
    <row r="228" spans="1:10" hidden="1" x14ac:dyDescent="0.3">
      <c r="A228" s="75" t="s">
        <v>667</v>
      </c>
      <c r="B228" s="75" t="s">
        <v>1467</v>
      </c>
      <c r="C228" s="75" t="s">
        <v>29</v>
      </c>
      <c r="D228" s="75">
        <v>0</v>
      </c>
      <c r="E228" s="75">
        <v>1</v>
      </c>
      <c r="F228" s="75">
        <v>0</v>
      </c>
      <c r="G228" s="75">
        <f t="shared" si="4"/>
        <v>1</v>
      </c>
      <c r="H228" s="75" t="s">
        <v>2</v>
      </c>
      <c r="I228" s="75" t="s">
        <v>89</v>
      </c>
      <c r="J228" s="75" t="s">
        <v>89</v>
      </c>
    </row>
    <row r="229" spans="1:10" ht="28.8" hidden="1" x14ac:dyDescent="0.3">
      <c r="A229" s="75" t="s">
        <v>1945</v>
      </c>
      <c r="B229" s="75" t="s">
        <v>1467</v>
      </c>
      <c r="C229" s="75" t="s">
        <v>29</v>
      </c>
      <c r="D229" s="75">
        <v>0</v>
      </c>
      <c r="E229" s="75">
        <v>2</v>
      </c>
      <c r="F229" s="75">
        <v>0</v>
      </c>
      <c r="G229" s="75">
        <f t="shared" si="4"/>
        <v>2</v>
      </c>
      <c r="H229" s="75" t="s">
        <v>95</v>
      </c>
      <c r="I229" s="75" t="s">
        <v>7</v>
      </c>
      <c r="J229" s="75" t="s">
        <v>2113</v>
      </c>
    </row>
    <row r="230" spans="1:10" hidden="1" x14ac:dyDescent="0.3">
      <c r="A230" s="75" t="s">
        <v>1879</v>
      </c>
      <c r="B230" s="75" t="s">
        <v>1467</v>
      </c>
      <c r="C230" s="75" t="s">
        <v>1400</v>
      </c>
      <c r="D230" s="75">
        <v>0</v>
      </c>
      <c r="E230" s="75">
        <v>1</v>
      </c>
      <c r="F230" s="75">
        <v>0</v>
      </c>
      <c r="G230" s="75">
        <f t="shared" si="4"/>
        <v>1</v>
      </c>
      <c r="H230" s="75" t="s">
        <v>16</v>
      </c>
      <c r="I230" s="75" t="s">
        <v>80</v>
      </c>
      <c r="J230" s="75" t="s">
        <v>80</v>
      </c>
    </row>
    <row r="231" spans="1:10" ht="28.8" hidden="1" x14ac:dyDescent="0.3">
      <c r="A231" s="75" t="s">
        <v>799</v>
      </c>
      <c r="B231" s="75" t="s">
        <v>2962</v>
      </c>
      <c r="C231" s="75" t="s">
        <v>1400</v>
      </c>
      <c r="D231" s="75">
        <v>1</v>
      </c>
      <c r="E231" s="75">
        <v>0</v>
      </c>
      <c r="F231" s="75">
        <v>0</v>
      </c>
      <c r="G231" s="75">
        <f t="shared" si="4"/>
        <v>1</v>
      </c>
      <c r="H231" s="75" t="s">
        <v>93</v>
      </c>
      <c r="I231" s="75" t="s">
        <v>6</v>
      </c>
      <c r="J231" s="75" t="s">
        <v>6</v>
      </c>
    </row>
    <row r="232" spans="1:10" hidden="1" x14ac:dyDescent="0.3">
      <c r="A232" s="75" t="s">
        <v>1710</v>
      </c>
      <c r="B232" s="75" t="s">
        <v>1467</v>
      </c>
      <c r="C232" s="75" t="s">
        <v>1400</v>
      </c>
      <c r="D232" s="75">
        <v>0</v>
      </c>
      <c r="E232" s="75">
        <v>2</v>
      </c>
      <c r="F232" s="75">
        <v>0</v>
      </c>
      <c r="G232" s="75">
        <f t="shared" si="4"/>
        <v>2</v>
      </c>
      <c r="H232" s="75" t="s">
        <v>16</v>
      </c>
      <c r="I232" s="75" t="s">
        <v>80</v>
      </c>
      <c r="J232" s="75" t="s">
        <v>80</v>
      </c>
    </row>
    <row r="233" spans="1:10" hidden="1" x14ac:dyDescent="0.3">
      <c r="A233" s="75" t="s">
        <v>2368</v>
      </c>
      <c r="B233" s="75" t="s">
        <v>1467</v>
      </c>
      <c r="C233" s="75" t="s">
        <v>25</v>
      </c>
      <c r="D233" s="75">
        <v>0</v>
      </c>
      <c r="E233" s="75">
        <v>1</v>
      </c>
      <c r="F233" s="75">
        <v>0</v>
      </c>
      <c r="G233" s="75">
        <f t="shared" si="4"/>
        <v>1</v>
      </c>
      <c r="H233" s="75" t="s">
        <v>611</v>
      </c>
      <c r="I233" s="75" t="s">
        <v>11</v>
      </c>
      <c r="J233" s="75" t="s">
        <v>11</v>
      </c>
    </row>
    <row r="234" spans="1:10" hidden="1" x14ac:dyDescent="0.3">
      <c r="A234" s="75" t="s">
        <v>1398</v>
      </c>
      <c r="B234" s="75" t="s">
        <v>1467</v>
      </c>
      <c r="C234" s="75" t="s">
        <v>1400</v>
      </c>
      <c r="D234" s="75">
        <v>1</v>
      </c>
      <c r="E234" s="75">
        <v>0</v>
      </c>
      <c r="F234" s="75">
        <v>0</v>
      </c>
      <c r="G234" s="75">
        <f t="shared" si="4"/>
        <v>1</v>
      </c>
      <c r="H234" s="75" t="s">
        <v>93</v>
      </c>
      <c r="I234" s="75" t="s">
        <v>6</v>
      </c>
      <c r="J234" s="75" t="s">
        <v>6</v>
      </c>
    </row>
    <row r="235" spans="1:10" hidden="1" x14ac:dyDescent="0.3">
      <c r="A235" s="75" t="s">
        <v>768</v>
      </c>
      <c r="B235" s="75" t="s">
        <v>1467</v>
      </c>
      <c r="C235" s="75" t="s">
        <v>1400</v>
      </c>
      <c r="D235" s="75">
        <v>1</v>
      </c>
      <c r="E235" s="75">
        <v>0</v>
      </c>
      <c r="F235" s="75">
        <v>0</v>
      </c>
      <c r="G235" s="75">
        <f t="shared" si="4"/>
        <v>1</v>
      </c>
      <c r="H235" s="75" t="s">
        <v>4</v>
      </c>
      <c r="I235" s="75" t="s">
        <v>58</v>
      </c>
      <c r="J235" s="75" t="s">
        <v>58</v>
      </c>
    </row>
    <row r="236" spans="1:10" hidden="1" x14ac:dyDescent="0.3">
      <c r="A236" s="75" t="s">
        <v>950</v>
      </c>
      <c r="B236" s="75" t="s">
        <v>1467</v>
      </c>
      <c r="C236" s="75" t="s">
        <v>1467</v>
      </c>
      <c r="D236" s="75">
        <v>0</v>
      </c>
      <c r="E236" s="75">
        <v>1</v>
      </c>
      <c r="F236" s="75">
        <v>0</v>
      </c>
      <c r="G236" s="75">
        <f t="shared" si="4"/>
        <v>1</v>
      </c>
      <c r="H236" s="75" t="s">
        <v>20</v>
      </c>
      <c r="I236" s="75" t="s">
        <v>65</v>
      </c>
      <c r="J236" s="75" t="s">
        <v>1420</v>
      </c>
    </row>
    <row r="237" spans="1:10" hidden="1" x14ac:dyDescent="0.3">
      <c r="A237" s="75" t="s">
        <v>583</v>
      </c>
      <c r="B237" s="75" t="s">
        <v>1467</v>
      </c>
      <c r="C237" s="75" t="s">
        <v>29</v>
      </c>
      <c r="D237" s="75">
        <v>0</v>
      </c>
      <c r="E237" s="75">
        <v>1</v>
      </c>
      <c r="F237" s="75">
        <v>0</v>
      </c>
      <c r="G237" s="75">
        <f t="shared" si="4"/>
        <v>1</v>
      </c>
      <c r="H237" s="75" t="s">
        <v>9</v>
      </c>
      <c r="I237" s="75" t="s">
        <v>72</v>
      </c>
      <c r="J237" s="75" t="s">
        <v>72</v>
      </c>
    </row>
    <row r="238" spans="1:10" hidden="1" x14ac:dyDescent="0.3">
      <c r="A238" s="75" t="s">
        <v>1782</v>
      </c>
      <c r="B238" s="75" t="s">
        <v>1467</v>
      </c>
      <c r="C238" s="75" t="s">
        <v>29</v>
      </c>
      <c r="D238" s="75">
        <v>0</v>
      </c>
      <c r="E238" s="75">
        <v>1</v>
      </c>
      <c r="F238" s="75">
        <v>0</v>
      </c>
      <c r="G238" s="75">
        <f t="shared" si="4"/>
        <v>1</v>
      </c>
      <c r="H238" s="75" t="s">
        <v>17</v>
      </c>
      <c r="I238" s="75" t="s">
        <v>98</v>
      </c>
      <c r="J238" s="75" t="s">
        <v>2135</v>
      </c>
    </row>
    <row r="239" spans="1:10" ht="28.8" x14ac:dyDescent="0.3">
      <c r="A239" s="75" t="s">
        <v>2540</v>
      </c>
      <c r="B239" s="75" t="s">
        <v>2959</v>
      </c>
      <c r="C239" s="75" t="s">
        <v>2856</v>
      </c>
      <c r="D239" s="75">
        <v>1</v>
      </c>
      <c r="E239" s="75">
        <v>0</v>
      </c>
      <c r="F239" s="75">
        <v>0</v>
      </c>
      <c r="G239" s="75">
        <f t="shared" si="4"/>
        <v>1</v>
      </c>
      <c r="H239" s="75" t="s">
        <v>13</v>
      </c>
      <c r="I239" s="75" t="s">
        <v>62</v>
      </c>
      <c r="J239" s="75" t="s">
        <v>62</v>
      </c>
    </row>
    <row r="240" spans="1:10" ht="28.8" hidden="1" x14ac:dyDescent="0.3">
      <c r="A240" s="75" t="s">
        <v>2372</v>
      </c>
      <c r="B240" s="75" t="s">
        <v>2959</v>
      </c>
      <c r="C240" s="75" t="s">
        <v>25</v>
      </c>
      <c r="D240" s="75">
        <v>0</v>
      </c>
      <c r="E240" s="75">
        <v>1</v>
      </c>
      <c r="F240" s="75">
        <v>0</v>
      </c>
      <c r="G240" s="75">
        <f t="shared" si="4"/>
        <v>1</v>
      </c>
      <c r="H240" s="75" t="s">
        <v>95</v>
      </c>
      <c r="I240" s="75" t="s">
        <v>7</v>
      </c>
      <c r="J240" s="75" t="s">
        <v>381</v>
      </c>
    </row>
    <row r="241" spans="1:10" ht="28.8" hidden="1" x14ac:dyDescent="0.3">
      <c r="A241" s="75" t="s">
        <v>2429</v>
      </c>
      <c r="B241" s="75" t="s">
        <v>2959</v>
      </c>
      <c r="C241" s="75" t="s">
        <v>2872</v>
      </c>
      <c r="D241" s="75">
        <v>0</v>
      </c>
      <c r="E241" s="75">
        <v>2</v>
      </c>
      <c r="F241" s="75">
        <v>0</v>
      </c>
      <c r="G241" s="75">
        <f t="shared" si="4"/>
        <v>2</v>
      </c>
      <c r="H241" s="75" t="s">
        <v>95</v>
      </c>
      <c r="I241" s="75" t="s">
        <v>7</v>
      </c>
      <c r="J241" s="75" t="s">
        <v>381</v>
      </c>
    </row>
    <row r="242" spans="1:10" ht="28.8" hidden="1" x14ac:dyDescent="0.3">
      <c r="A242" s="75" t="s">
        <v>2512</v>
      </c>
      <c r="B242" s="75" t="s">
        <v>2967</v>
      </c>
      <c r="C242" s="75" t="s">
        <v>2040</v>
      </c>
      <c r="D242" s="75">
        <v>0</v>
      </c>
      <c r="E242" s="75">
        <v>1</v>
      </c>
      <c r="F242" s="75">
        <v>0</v>
      </c>
      <c r="G242" s="75">
        <f t="shared" si="4"/>
        <v>1</v>
      </c>
      <c r="H242" s="75" t="s">
        <v>2</v>
      </c>
      <c r="I242" s="75" t="s">
        <v>91</v>
      </c>
      <c r="J242" s="75" t="s">
        <v>2107</v>
      </c>
    </row>
    <row r="243" spans="1:10" ht="28.8" x14ac:dyDescent="0.3">
      <c r="A243" s="75" t="s">
        <v>668</v>
      </c>
      <c r="B243" s="75" t="s">
        <v>2959</v>
      </c>
      <c r="C243" s="75" t="s">
        <v>2856</v>
      </c>
      <c r="D243" s="75">
        <v>0</v>
      </c>
      <c r="E243" s="75">
        <v>1</v>
      </c>
      <c r="F243" s="75">
        <v>0</v>
      </c>
      <c r="G243" s="75">
        <f t="shared" si="4"/>
        <v>1</v>
      </c>
      <c r="H243" s="75" t="s">
        <v>2</v>
      </c>
      <c r="I243" s="75" t="s">
        <v>139</v>
      </c>
      <c r="J243" s="75" t="s">
        <v>139</v>
      </c>
    </row>
    <row r="244" spans="1:10" ht="28.8" x14ac:dyDescent="0.3">
      <c r="A244" s="75" t="s">
        <v>2327</v>
      </c>
      <c r="B244" s="75" t="s">
        <v>2962</v>
      </c>
      <c r="C244" s="75" t="s">
        <v>2856</v>
      </c>
      <c r="D244" s="75">
        <v>1</v>
      </c>
      <c r="E244" s="75">
        <v>0</v>
      </c>
      <c r="F244" s="75">
        <v>0</v>
      </c>
      <c r="G244" s="75">
        <f t="shared" si="4"/>
        <v>1</v>
      </c>
      <c r="H244" s="75" t="s">
        <v>93</v>
      </c>
      <c r="I244" s="75" t="s">
        <v>6</v>
      </c>
      <c r="J244" s="75" t="s">
        <v>6</v>
      </c>
    </row>
    <row r="245" spans="1:10" ht="28.8" hidden="1" x14ac:dyDescent="0.3">
      <c r="A245" s="75" t="s">
        <v>794</v>
      </c>
      <c r="B245" s="75" t="s">
        <v>2967</v>
      </c>
      <c r="C245" s="75" t="s">
        <v>3018</v>
      </c>
      <c r="D245" s="75">
        <v>1</v>
      </c>
      <c r="E245" s="75">
        <v>0</v>
      </c>
      <c r="F245" s="75">
        <v>0</v>
      </c>
      <c r="G245" s="75">
        <f t="shared" si="4"/>
        <v>1</v>
      </c>
      <c r="H245" s="75" t="s">
        <v>19</v>
      </c>
      <c r="I245" s="75" t="s">
        <v>19</v>
      </c>
      <c r="J245" s="75" t="s">
        <v>995</v>
      </c>
    </row>
    <row r="246" spans="1:10" hidden="1" x14ac:dyDescent="0.3">
      <c r="A246" s="75" t="s">
        <v>592</v>
      </c>
      <c r="B246" s="75" t="s">
        <v>1467</v>
      </c>
      <c r="C246" s="75" t="s">
        <v>29</v>
      </c>
      <c r="D246" s="75">
        <v>0</v>
      </c>
      <c r="E246" s="75">
        <v>2</v>
      </c>
      <c r="F246" s="75">
        <v>0</v>
      </c>
      <c r="G246" s="75">
        <f t="shared" si="4"/>
        <v>2</v>
      </c>
      <c r="H246" s="75" t="s">
        <v>15</v>
      </c>
      <c r="I246" s="75" t="s">
        <v>70</v>
      </c>
      <c r="J246" s="75" t="s">
        <v>70</v>
      </c>
    </row>
    <row r="247" spans="1:10" hidden="1" x14ac:dyDescent="0.3">
      <c r="A247" s="75" t="s">
        <v>669</v>
      </c>
      <c r="B247" s="75" t="s">
        <v>1467</v>
      </c>
      <c r="C247" s="75" t="s">
        <v>29</v>
      </c>
      <c r="D247" s="75">
        <v>0</v>
      </c>
      <c r="E247" s="75">
        <v>1</v>
      </c>
      <c r="F247" s="75">
        <v>0</v>
      </c>
      <c r="G247" s="75">
        <f t="shared" si="4"/>
        <v>1</v>
      </c>
      <c r="H247" s="75" t="s">
        <v>2</v>
      </c>
      <c r="I247" s="75" t="s">
        <v>89</v>
      </c>
      <c r="J247" s="75" t="s">
        <v>2108</v>
      </c>
    </row>
    <row r="248" spans="1:10" hidden="1" x14ac:dyDescent="0.3">
      <c r="A248" s="75" t="s">
        <v>1913</v>
      </c>
      <c r="B248" s="75" t="s">
        <v>1467</v>
      </c>
      <c r="C248" s="75" t="s">
        <v>29</v>
      </c>
      <c r="D248" s="75">
        <v>0</v>
      </c>
      <c r="E248" s="75">
        <v>1</v>
      </c>
      <c r="F248" s="75">
        <v>0</v>
      </c>
      <c r="G248" s="75">
        <f t="shared" si="4"/>
        <v>1</v>
      </c>
      <c r="H248" s="75" t="s">
        <v>2</v>
      </c>
      <c r="I248" s="75" t="s">
        <v>89</v>
      </c>
      <c r="J248" s="75" t="s">
        <v>139</v>
      </c>
    </row>
    <row r="249" spans="1:10" ht="28.8" hidden="1" x14ac:dyDescent="0.3">
      <c r="A249" s="75" t="s">
        <v>1849</v>
      </c>
      <c r="B249" s="75" t="s">
        <v>1467</v>
      </c>
      <c r="C249" s="75" t="s">
        <v>1362</v>
      </c>
      <c r="D249" s="75">
        <v>0</v>
      </c>
      <c r="E249" s="75">
        <v>1</v>
      </c>
      <c r="F249" s="75">
        <v>0</v>
      </c>
      <c r="G249" s="75">
        <f t="shared" si="4"/>
        <v>1</v>
      </c>
      <c r="H249" s="75" t="s">
        <v>16</v>
      </c>
      <c r="I249" s="75" t="s">
        <v>80</v>
      </c>
      <c r="J249" s="75" t="s">
        <v>80</v>
      </c>
    </row>
    <row r="250" spans="1:10" hidden="1" x14ac:dyDescent="0.3">
      <c r="A250" s="75" t="s">
        <v>1797</v>
      </c>
      <c r="B250" s="75" t="s">
        <v>1467</v>
      </c>
      <c r="C250" s="75" t="s">
        <v>1467</v>
      </c>
      <c r="D250" s="75">
        <v>0</v>
      </c>
      <c r="E250" s="75">
        <v>1</v>
      </c>
      <c r="F250" s="75">
        <v>0</v>
      </c>
      <c r="G250" s="75">
        <f t="shared" si="4"/>
        <v>1</v>
      </c>
      <c r="H250" s="75" t="s">
        <v>20</v>
      </c>
      <c r="I250" s="75" t="s">
        <v>64</v>
      </c>
      <c r="J250" s="75" t="s">
        <v>2052</v>
      </c>
    </row>
    <row r="251" spans="1:10" ht="28.8" hidden="1" x14ac:dyDescent="0.3">
      <c r="A251" s="75" t="s">
        <v>1528</v>
      </c>
      <c r="B251" s="75" t="s">
        <v>2959</v>
      </c>
      <c r="C251" s="75" t="s">
        <v>3018</v>
      </c>
      <c r="D251" s="75">
        <v>1</v>
      </c>
      <c r="E251" s="75">
        <v>2</v>
      </c>
      <c r="F251" s="75">
        <v>0</v>
      </c>
      <c r="G251" s="75">
        <f t="shared" si="4"/>
        <v>3</v>
      </c>
      <c r="H251" s="75" t="s">
        <v>16</v>
      </c>
      <c r="I251" s="75" t="s">
        <v>80</v>
      </c>
      <c r="J251" s="75" t="s">
        <v>80</v>
      </c>
    </row>
    <row r="252" spans="1:10" hidden="1" x14ac:dyDescent="0.3">
      <c r="A252" s="75" t="s">
        <v>951</v>
      </c>
      <c r="B252" s="75" t="s">
        <v>1467</v>
      </c>
      <c r="C252" s="75" t="s">
        <v>1467</v>
      </c>
      <c r="D252" s="75">
        <v>0</v>
      </c>
      <c r="E252" s="75">
        <v>1</v>
      </c>
      <c r="F252" s="75">
        <v>0</v>
      </c>
      <c r="G252" s="75">
        <f t="shared" si="4"/>
        <v>1</v>
      </c>
      <c r="H252" s="75" t="s">
        <v>20</v>
      </c>
      <c r="I252" s="75" t="s">
        <v>64</v>
      </c>
      <c r="J252" s="75" t="s">
        <v>402</v>
      </c>
    </row>
    <row r="253" spans="1:10" ht="28.8" x14ac:dyDescent="0.3">
      <c r="A253" s="75" t="s">
        <v>2432</v>
      </c>
      <c r="B253" s="75" t="s">
        <v>2962</v>
      </c>
      <c r="C253" s="75" t="s">
        <v>2856</v>
      </c>
      <c r="D253" s="75">
        <v>0</v>
      </c>
      <c r="E253" s="75">
        <v>1</v>
      </c>
      <c r="F253" s="75">
        <v>0</v>
      </c>
      <c r="G253" s="75">
        <f t="shared" si="4"/>
        <v>1</v>
      </c>
      <c r="H253" s="75" t="s">
        <v>93</v>
      </c>
      <c r="I253" s="75" t="s">
        <v>6</v>
      </c>
      <c r="J253" s="75" t="s">
        <v>6</v>
      </c>
    </row>
    <row r="254" spans="1:10" ht="28.8" x14ac:dyDescent="0.3">
      <c r="A254" s="75" t="s">
        <v>2517</v>
      </c>
      <c r="B254" s="75" t="s">
        <v>2962</v>
      </c>
      <c r="C254" s="75" t="s">
        <v>2856</v>
      </c>
      <c r="D254" s="75">
        <v>0</v>
      </c>
      <c r="E254" s="75">
        <v>1</v>
      </c>
      <c r="F254" s="75">
        <v>0</v>
      </c>
      <c r="G254" s="75">
        <f t="shared" si="4"/>
        <v>1</v>
      </c>
      <c r="H254" s="75" t="s">
        <v>93</v>
      </c>
      <c r="I254" s="75" t="s">
        <v>6</v>
      </c>
      <c r="J254" s="75" t="s">
        <v>6</v>
      </c>
    </row>
    <row r="255" spans="1:10" ht="43.2" x14ac:dyDescent="0.3">
      <c r="A255" s="75" t="s">
        <v>2534</v>
      </c>
      <c r="B255" s="75" t="s">
        <v>2962</v>
      </c>
      <c r="C255" s="75" t="s">
        <v>2856</v>
      </c>
      <c r="D255" s="75">
        <v>0</v>
      </c>
      <c r="E255" s="75">
        <v>1</v>
      </c>
      <c r="F255" s="75">
        <v>0</v>
      </c>
      <c r="G255" s="75">
        <f t="shared" si="4"/>
        <v>1</v>
      </c>
      <c r="H255" s="75" t="s">
        <v>93</v>
      </c>
      <c r="I255" s="75" t="s">
        <v>6</v>
      </c>
      <c r="J255" s="75" t="s">
        <v>6</v>
      </c>
    </row>
    <row r="256" spans="1:10" ht="28.8" x14ac:dyDescent="0.3">
      <c r="A256" s="75" t="s">
        <v>2522</v>
      </c>
      <c r="B256" s="75" t="s">
        <v>2962</v>
      </c>
      <c r="C256" s="75" t="s">
        <v>2856</v>
      </c>
      <c r="D256" s="75">
        <v>0</v>
      </c>
      <c r="E256" s="75">
        <v>1</v>
      </c>
      <c r="F256" s="75">
        <v>0</v>
      </c>
      <c r="G256" s="75">
        <f t="shared" si="4"/>
        <v>1</v>
      </c>
      <c r="H256" s="75" t="s">
        <v>94</v>
      </c>
      <c r="I256" s="75" t="s">
        <v>12</v>
      </c>
      <c r="J256" s="75" t="s">
        <v>12</v>
      </c>
    </row>
    <row r="257" spans="1:10" ht="28.8" x14ac:dyDescent="0.3">
      <c r="A257" s="75" t="s">
        <v>2525</v>
      </c>
      <c r="B257" s="75" t="s">
        <v>2962</v>
      </c>
      <c r="C257" s="75" t="s">
        <v>2856</v>
      </c>
      <c r="D257" s="75">
        <v>0</v>
      </c>
      <c r="E257" s="75">
        <v>1</v>
      </c>
      <c r="F257" s="75">
        <v>0</v>
      </c>
      <c r="G257" s="75">
        <f t="shared" si="4"/>
        <v>1</v>
      </c>
      <c r="H257" s="75" t="s">
        <v>93</v>
      </c>
      <c r="I257" s="75" t="s">
        <v>6</v>
      </c>
      <c r="J257" s="75" t="s">
        <v>6</v>
      </c>
    </row>
    <row r="258" spans="1:10" ht="28.8" x14ac:dyDescent="0.3">
      <c r="A258" s="75" t="s">
        <v>2528</v>
      </c>
      <c r="B258" s="75" t="s">
        <v>2962</v>
      </c>
      <c r="C258" s="75" t="s">
        <v>2856</v>
      </c>
      <c r="D258" s="75">
        <v>0</v>
      </c>
      <c r="E258" s="75">
        <v>1</v>
      </c>
      <c r="F258" s="75">
        <v>0</v>
      </c>
      <c r="G258" s="75">
        <f t="shared" ref="G258:G321" si="5">(D258+E258)</f>
        <v>1</v>
      </c>
      <c r="H258" s="75" t="s">
        <v>611</v>
      </c>
      <c r="I258" s="75" t="s">
        <v>11</v>
      </c>
      <c r="J258" s="75" t="s">
        <v>11</v>
      </c>
    </row>
    <row r="259" spans="1:10" ht="28.8" x14ac:dyDescent="0.3">
      <c r="A259" s="75" t="s">
        <v>2535</v>
      </c>
      <c r="B259" s="75" t="s">
        <v>2962</v>
      </c>
      <c r="C259" s="75" t="s">
        <v>2856</v>
      </c>
      <c r="D259" s="75">
        <v>1</v>
      </c>
      <c r="E259" s="75">
        <v>1</v>
      </c>
      <c r="F259" s="75">
        <v>0</v>
      </c>
      <c r="G259" s="75">
        <f t="shared" si="5"/>
        <v>2</v>
      </c>
      <c r="H259" s="75" t="s">
        <v>93</v>
      </c>
      <c r="I259" s="75" t="s">
        <v>6</v>
      </c>
      <c r="J259" s="75" t="s">
        <v>6</v>
      </c>
    </row>
    <row r="260" spans="1:10" ht="28.8" x14ac:dyDescent="0.3">
      <c r="A260" s="75" t="s">
        <v>808</v>
      </c>
      <c r="B260" s="75" t="s">
        <v>2962</v>
      </c>
      <c r="C260" s="75" t="s">
        <v>2856</v>
      </c>
      <c r="D260" s="75">
        <v>1</v>
      </c>
      <c r="E260" s="75">
        <v>0</v>
      </c>
      <c r="F260" s="75">
        <v>0</v>
      </c>
      <c r="G260" s="75">
        <f t="shared" si="5"/>
        <v>1</v>
      </c>
      <c r="H260" s="75" t="s">
        <v>93</v>
      </c>
      <c r="I260" s="75" t="s">
        <v>6</v>
      </c>
      <c r="J260" s="75" t="s">
        <v>6</v>
      </c>
    </row>
    <row r="261" spans="1:10" ht="43.2" x14ac:dyDescent="0.3">
      <c r="A261" s="75" t="s">
        <v>2610</v>
      </c>
      <c r="B261" s="75" t="s">
        <v>2962</v>
      </c>
      <c r="C261" s="75" t="s">
        <v>2856</v>
      </c>
      <c r="D261" s="75">
        <v>1</v>
      </c>
      <c r="E261" s="75">
        <v>0</v>
      </c>
      <c r="F261" s="75">
        <v>0</v>
      </c>
      <c r="G261" s="75">
        <f t="shared" si="5"/>
        <v>1</v>
      </c>
      <c r="H261" s="75" t="s">
        <v>93</v>
      </c>
      <c r="I261" s="75" t="s">
        <v>6</v>
      </c>
      <c r="J261" s="75" t="s">
        <v>6</v>
      </c>
    </row>
    <row r="262" spans="1:10" ht="28.8" hidden="1" x14ac:dyDescent="0.3">
      <c r="A262" s="75" t="s">
        <v>2538</v>
      </c>
      <c r="B262" s="75" t="s">
        <v>44</v>
      </c>
      <c r="C262" s="75" t="s">
        <v>44</v>
      </c>
      <c r="D262" s="75">
        <v>2</v>
      </c>
      <c r="E262" s="75">
        <v>0</v>
      </c>
      <c r="F262" s="75">
        <v>0</v>
      </c>
      <c r="G262" s="75">
        <f t="shared" si="5"/>
        <v>2</v>
      </c>
      <c r="H262" s="75" t="s">
        <v>16</v>
      </c>
      <c r="I262" s="75" t="s">
        <v>80</v>
      </c>
      <c r="J262" s="75" t="s">
        <v>80</v>
      </c>
    </row>
    <row r="263" spans="1:10" hidden="1" x14ac:dyDescent="0.3">
      <c r="A263" s="75" t="s">
        <v>1770</v>
      </c>
      <c r="B263" s="75" t="s">
        <v>1467</v>
      </c>
      <c r="C263" s="75" t="s">
        <v>1467</v>
      </c>
      <c r="D263" s="75">
        <v>0</v>
      </c>
      <c r="E263" s="75">
        <v>1</v>
      </c>
      <c r="F263" s="75">
        <v>0</v>
      </c>
      <c r="G263" s="75">
        <f t="shared" si="5"/>
        <v>1</v>
      </c>
      <c r="H263" s="75" t="s">
        <v>17</v>
      </c>
      <c r="I263" s="75" t="s">
        <v>97</v>
      </c>
      <c r="J263" s="75" t="s">
        <v>2147</v>
      </c>
    </row>
    <row r="264" spans="1:10" hidden="1" x14ac:dyDescent="0.3">
      <c r="A264" s="75" t="s">
        <v>1711</v>
      </c>
      <c r="B264" s="75" t="s">
        <v>1467</v>
      </c>
      <c r="C264" s="75" t="s">
        <v>1467</v>
      </c>
      <c r="D264" s="75">
        <v>0</v>
      </c>
      <c r="E264" s="75">
        <v>1</v>
      </c>
      <c r="F264" s="75">
        <v>0</v>
      </c>
      <c r="G264" s="75">
        <f t="shared" si="5"/>
        <v>1</v>
      </c>
      <c r="H264" s="75" t="s">
        <v>9</v>
      </c>
      <c r="I264" s="75" t="s">
        <v>72</v>
      </c>
      <c r="J264" s="75" t="s">
        <v>72</v>
      </c>
    </row>
    <row r="265" spans="1:10" hidden="1" x14ac:dyDescent="0.3">
      <c r="A265" s="75" t="s">
        <v>2325</v>
      </c>
      <c r="B265" s="75" t="s">
        <v>1467</v>
      </c>
      <c r="C265" s="75" t="s">
        <v>1467</v>
      </c>
      <c r="D265" s="75">
        <v>1</v>
      </c>
      <c r="E265" s="75">
        <v>0</v>
      </c>
      <c r="F265" s="75">
        <v>0</v>
      </c>
      <c r="G265" s="75">
        <f t="shared" si="5"/>
        <v>1</v>
      </c>
      <c r="H265" s="75" t="s">
        <v>93</v>
      </c>
      <c r="I265" s="75" t="s">
        <v>6</v>
      </c>
      <c r="J265" s="75" t="s">
        <v>2597</v>
      </c>
    </row>
    <row r="266" spans="1:10" ht="28.8" hidden="1" x14ac:dyDescent="0.3">
      <c r="A266" s="75" t="s">
        <v>2611</v>
      </c>
      <c r="B266" s="75" t="s">
        <v>2967</v>
      </c>
      <c r="C266" s="75" t="s">
        <v>3018</v>
      </c>
      <c r="D266" s="75">
        <v>1</v>
      </c>
      <c r="E266" s="75">
        <v>0</v>
      </c>
      <c r="F266" s="75">
        <v>0</v>
      </c>
      <c r="G266" s="75">
        <f t="shared" si="5"/>
        <v>1</v>
      </c>
      <c r="H266" s="75" t="s">
        <v>16</v>
      </c>
      <c r="I266" s="75" t="s">
        <v>81</v>
      </c>
      <c r="J266" s="75" t="s">
        <v>81</v>
      </c>
    </row>
    <row r="267" spans="1:10" ht="57.6" x14ac:dyDescent="0.3">
      <c r="A267" s="75" t="s">
        <v>2521</v>
      </c>
      <c r="B267" s="75" t="s">
        <v>2967</v>
      </c>
      <c r="C267" s="75" t="s">
        <v>2856</v>
      </c>
      <c r="D267" s="75">
        <v>1</v>
      </c>
      <c r="E267" s="75">
        <v>0</v>
      </c>
      <c r="F267" s="75">
        <v>0</v>
      </c>
      <c r="G267" s="75">
        <f t="shared" si="5"/>
        <v>1</v>
      </c>
      <c r="H267" s="75" t="s">
        <v>16</v>
      </c>
      <c r="I267" s="75" t="s">
        <v>80</v>
      </c>
      <c r="J267" s="75" t="s">
        <v>80</v>
      </c>
    </row>
    <row r="268" spans="1:10" ht="28.8" hidden="1" x14ac:dyDescent="0.3">
      <c r="A268" s="75" t="s">
        <v>1880</v>
      </c>
      <c r="B268" s="75" t="s">
        <v>2967</v>
      </c>
      <c r="C268" s="75" t="s">
        <v>3018</v>
      </c>
      <c r="D268" s="75">
        <v>0</v>
      </c>
      <c r="E268" s="75">
        <v>1</v>
      </c>
      <c r="F268" s="75">
        <v>0</v>
      </c>
      <c r="G268" s="75">
        <f t="shared" si="5"/>
        <v>1</v>
      </c>
      <c r="H268" s="75" t="s">
        <v>16</v>
      </c>
      <c r="I268" s="75" t="s">
        <v>80</v>
      </c>
      <c r="J268" s="75" t="s">
        <v>80</v>
      </c>
    </row>
    <row r="269" spans="1:10" ht="28.8" hidden="1" x14ac:dyDescent="0.3">
      <c r="A269" s="75" t="s">
        <v>1758</v>
      </c>
      <c r="B269" s="75" t="s">
        <v>2967</v>
      </c>
      <c r="C269" s="75" t="s">
        <v>3018</v>
      </c>
      <c r="D269" s="75">
        <v>0</v>
      </c>
      <c r="E269" s="75">
        <v>1</v>
      </c>
      <c r="F269" s="75">
        <v>0</v>
      </c>
      <c r="G269" s="75">
        <f t="shared" si="5"/>
        <v>1</v>
      </c>
      <c r="H269" s="75" t="s">
        <v>17</v>
      </c>
      <c r="I269" s="75" t="s">
        <v>97</v>
      </c>
      <c r="J269" s="75" t="s">
        <v>2054</v>
      </c>
    </row>
    <row r="270" spans="1:10" ht="28.8" hidden="1" x14ac:dyDescent="0.3">
      <c r="A270" s="75" t="s">
        <v>2542</v>
      </c>
      <c r="B270" s="75" t="s">
        <v>2967</v>
      </c>
      <c r="C270" s="75" t="s">
        <v>3018</v>
      </c>
      <c r="D270" s="75">
        <v>1</v>
      </c>
      <c r="E270" s="75">
        <v>1</v>
      </c>
      <c r="F270" s="75">
        <v>0</v>
      </c>
      <c r="G270" s="75">
        <f t="shared" si="5"/>
        <v>2</v>
      </c>
      <c r="H270" s="75" t="s">
        <v>17</v>
      </c>
      <c r="I270" s="75" t="s">
        <v>98</v>
      </c>
      <c r="J270" s="75" t="s">
        <v>1491</v>
      </c>
    </row>
    <row r="271" spans="1:10" ht="28.8" hidden="1" x14ac:dyDescent="0.3">
      <c r="A271" s="75" t="s">
        <v>2541</v>
      </c>
      <c r="B271" s="75" t="s">
        <v>2967</v>
      </c>
      <c r="C271" s="75" t="s">
        <v>3018</v>
      </c>
      <c r="D271" s="75">
        <v>1</v>
      </c>
      <c r="E271" s="75">
        <v>1</v>
      </c>
      <c r="F271" s="75">
        <v>0</v>
      </c>
      <c r="G271" s="75">
        <f t="shared" si="5"/>
        <v>2</v>
      </c>
      <c r="H271" s="75" t="s">
        <v>17</v>
      </c>
      <c r="I271" s="75" t="s">
        <v>99</v>
      </c>
      <c r="J271" s="75" t="s">
        <v>1383</v>
      </c>
    </row>
    <row r="272" spans="1:10" ht="28.8" hidden="1" x14ac:dyDescent="0.3">
      <c r="A272" s="75" t="s">
        <v>1582</v>
      </c>
      <c r="B272" s="75" t="s">
        <v>2967</v>
      </c>
      <c r="C272" s="75" t="s">
        <v>3018</v>
      </c>
      <c r="D272" s="75">
        <v>1</v>
      </c>
      <c r="E272" s="75">
        <v>1</v>
      </c>
      <c r="F272" s="75">
        <v>0</v>
      </c>
      <c r="G272" s="75">
        <f t="shared" si="5"/>
        <v>2</v>
      </c>
      <c r="H272" s="75" t="s">
        <v>15</v>
      </c>
      <c r="I272" s="75" t="s">
        <v>66</v>
      </c>
      <c r="J272" s="75" t="s">
        <v>66</v>
      </c>
    </row>
    <row r="273" spans="1:10" ht="43.2" hidden="1" x14ac:dyDescent="0.3">
      <c r="A273" s="75" t="s">
        <v>565</v>
      </c>
      <c r="B273" s="75" t="s">
        <v>2967</v>
      </c>
      <c r="C273" s="75" t="s">
        <v>2203</v>
      </c>
      <c r="D273" s="75">
        <v>3</v>
      </c>
      <c r="E273" s="75">
        <v>0</v>
      </c>
      <c r="F273" s="75">
        <v>0</v>
      </c>
      <c r="G273" s="75">
        <f t="shared" si="5"/>
        <v>3</v>
      </c>
      <c r="H273" s="75" t="s">
        <v>15</v>
      </c>
      <c r="I273" s="75" t="s">
        <v>66</v>
      </c>
      <c r="J273" s="75" t="s">
        <v>66</v>
      </c>
    </row>
    <row r="274" spans="1:10" ht="28.8" hidden="1" x14ac:dyDescent="0.3">
      <c r="A274" s="75" t="s">
        <v>2161</v>
      </c>
      <c r="B274" s="75" t="s">
        <v>2967</v>
      </c>
      <c r="C274" s="75" t="s">
        <v>3018</v>
      </c>
      <c r="D274" s="75">
        <v>1</v>
      </c>
      <c r="E274" s="75">
        <v>0</v>
      </c>
      <c r="F274" s="75">
        <v>0</v>
      </c>
      <c r="G274" s="75">
        <f t="shared" si="5"/>
        <v>1</v>
      </c>
      <c r="H274" s="75" t="s">
        <v>4</v>
      </c>
      <c r="I274" s="75" t="s">
        <v>52</v>
      </c>
      <c r="J274" s="75" t="s">
        <v>52</v>
      </c>
    </row>
    <row r="275" spans="1:10" ht="28.8" hidden="1" x14ac:dyDescent="0.3">
      <c r="A275" s="75" t="s">
        <v>2005</v>
      </c>
      <c r="B275" s="75" t="s">
        <v>2967</v>
      </c>
      <c r="C275" s="75" t="s">
        <v>25</v>
      </c>
      <c r="D275" s="75">
        <v>1</v>
      </c>
      <c r="E275" s="75">
        <v>1</v>
      </c>
      <c r="F275" s="75">
        <v>0</v>
      </c>
      <c r="G275" s="75">
        <f t="shared" si="5"/>
        <v>2</v>
      </c>
      <c r="H275" s="75" t="s">
        <v>18</v>
      </c>
      <c r="I275" s="75" t="s">
        <v>87</v>
      </c>
      <c r="J275" s="75" t="s">
        <v>87</v>
      </c>
    </row>
    <row r="276" spans="1:10" ht="28.8" hidden="1" x14ac:dyDescent="0.3">
      <c r="A276" s="75" t="s">
        <v>1138</v>
      </c>
      <c r="B276" s="75" t="s">
        <v>2967</v>
      </c>
      <c r="C276" s="75" t="s">
        <v>3018</v>
      </c>
      <c r="D276" s="75">
        <v>1</v>
      </c>
      <c r="E276" s="75">
        <v>0</v>
      </c>
      <c r="F276" s="75">
        <v>0</v>
      </c>
      <c r="G276" s="75">
        <f t="shared" si="5"/>
        <v>1</v>
      </c>
      <c r="H276" s="75" t="s">
        <v>16</v>
      </c>
      <c r="I276" s="75" t="s">
        <v>80</v>
      </c>
      <c r="J276" s="75" t="s">
        <v>80</v>
      </c>
    </row>
    <row r="277" spans="1:10" ht="28.8" hidden="1" x14ac:dyDescent="0.3">
      <c r="A277" s="75" t="s">
        <v>2365</v>
      </c>
      <c r="B277" s="75" t="s">
        <v>2967</v>
      </c>
      <c r="C277" s="75" t="s">
        <v>25</v>
      </c>
      <c r="D277" s="75">
        <v>0</v>
      </c>
      <c r="E277" s="75">
        <v>1</v>
      </c>
      <c r="F277" s="75">
        <v>0</v>
      </c>
      <c r="G277" s="75">
        <f t="shared" si="5"/>
        <v>1</v>
      </c>
      <c r="H277" s="75" t="s">
        <v>9</v>
      </c>
      <c r="I277" s="75" t="s">
        <v>72</v>
      </c>
      <c r="J277" s="75" t="s">
        <v>72</v>
      </c>
    </row>
    <row r="278" spans="1:10" ht="28.8" hidden="1" x14ac:dyDescent="0.3">
      <c r="A278" s="75" t="s">
        <v>755</v>
      </c>
      <c r="B278" s="75" t="s">
        <v>2967</v>
      </c>
      <c r="C278" s="75" t="s">
        <v>3018</v>
      </c>
      <c r="D278" s="75">
        <v>2</v>
      </c>
      <c r="E278" s="75">
        <v>0</v>
      </c>
      <c r="F278" s="75">
        <v>0</v>
      </c>
      <c r="G278" s="75">
        <f t="shared" si="5"/>
        <v>2</v>
      </c>
      <c r="H278" s="75" t="s">
        <v>18</v>
      </c>
      <c r="I278" s="75" t="s">
        <v>88</v>
      </c>
      <c r="J278" s="75" t="s">
        <v>88</v>
      </c>
    </row>
    <row r="279" spans="1:10" ht="28.8" hidden="1" x14ac:dyDescent="0.3">
      <c r="A279" s="75" t="s">
        <v>2366</v>
      </c>
      <c r="B279" s="75" t="s">
        <v>2967</v>
      </c>
      <c r="C279" s="75" t="s">
        <v>25</v>
      </c>
      <c r="D279" s="75">
        <v>2</v>
      </c>
      <c r="E279" s="75">
        <v>0</v>
      </c>
      <c r="F279" s="75">
        <v>0</v>
      </c>
      <c r="G279" s="75">
        <f t="shared" si="5"/>
        <v>2</v>
      </c>
      <c r="H279" s="75" t="s">
        <v>611</v>
      </c>
      <c r="I279" s="75" t="s">
        <v>86</v>
      </c>
      <c r="J279" s="75" t="s">
        <v>498</v>
      </c>
    </row>
    <row r="280" spans="1:10" ht="28.8" hidden="1" x14ac:dyDescent="0.3">
      <c r="A280" s="75" t="s">
        <v>1899</v>
      </c>
      <c r="B280" s="75" t="s">
        <v>2967</v>
      </c>
      <c r="C280" s="75" t="s">
        <v>3018</v>
      </c>
      <c r="D280" s="75">
        <v>0</v>
      </c>
      <c r="E280" s="75">
        <v>1</v>
      </c>
      <c r="F280" s="75">
        <v>0</v>
      </c>
      <c r="G280" s="75">
        <f t="shared" si="5"/>
        <v>1</v>
      </c>
      <c r="H280" s="75" t="s">
        <v>4</v>
      </c>
      <c r="I280" s="75" t="s">
        <v>55</v>
      </c>
      <c r="J280" s="75" t="s">
        <v>55</v>
      </c>
    </row>
    <row r="281" spans="1:10" ht="28.8" hidden="1" x14ac:dyDescent="0.3">
      <c r="A281" s="75" t="s">
        <v>1908</v>
      </c>
      <c r="B281" s="75" t="s">
        <v>2967</v>
      </c>
      <c r="C281" s="75" t="s">
        <v>3018</v>
      </c>
      <c r="D281" s="75">
        <v>0</v>
      </c>
      <c r="E281" s="75">
        <v>1</v>
      </c>
      <c r="F281" s="75">
        <v>0</v>
      </c>
      <c r="G281" s="75">
        <f t="shared" si="5"/>
        <v>1</v>
      </c>
      <c r="H281" s="75" t="s">
        <v>2</v>
      </c>
      <c r="I281" s="75" t="s">
        <v>89</v>
      </c>
      <c r="J281" s="75" t="s">
        <v>89</v>
      </c>
    </row>
    <row r="282" spans="1:10" ht="28.8" hidden="1" x14ac:dyDescent="0.3">
      <c r="A282" s="75" t="s">
        <v>1815</v>
      </c>
      <c r="B282" s="75" t="s">
        <v>2967</v>
      </c>
      <c r="C282" s="75" t="s">
        <v>3018</v>
      </c>
      <c r="D282" s="75">
        <v>0</v>
      </c>
      <c r="E282" s="75">
        <v>1</v>
      </c>
      <c r="F282" s="75">
        <v>0</v>
      </c>
      <c r="G282" s="75">
        <f t="shared" si="5"/>
        <v>1</v>
      </c>
      <c r="H282" s="75" t="s">
        <v>9</v>
      </c>
      <c r="I282" s="75" t="s">
        <v>73</v>
      </c>
      <c r="J282" s="75" t="s">
        <v>73</v>
      </c>
    </row>
    <row r="283" spans="1:10" ht="28.8" hidden="1" x14ac:dyDescent="0.3">
      <c r="A283" s="75" t="s">
        <v>1829</v>
      </c>
      <c r="B283" s="75" t="s">
        <v>2967</v>
      </c>
      <c r="C283" s="75" t="s">
        <v>2203</v>
      </c>
      <c r="D283" s="75">
        <v>0</v>
      </c>
      <c r="E283" s="75">
        <v>1</v>
      </c>
      <c r="F283" s="75">
        <v>0</v>
      </c>
      <c r="G283" s="75">
        <f t="shared" si="5"/>
        <v>1</v>
      </c>
      <c r="H283" s="75" t="s">
        <v>9</v>
      </c>
      <c r="I283" s="75" t="s">
        <v>73</v>
      </c>
      <c r="J283" s="75" t="s">
        <v>73</v>
      </c>
    </row>
    <row r="284" spans="1:10" ht="28.8" hidden="1" x14ac:dyDescent="0.3">
      <c r="A284" s="75" t="s">
        <v>2367</v>
      </c>
      <c r="B284" s="75" t="s">
        <v>2967</v>
      </c>
      <c r="C284" s="75" t="s">
        <v>25</v>
      </c>
      <c r="D284" s="75">
        <v>0</v>
      </c>
      <c r="E284" s="75">
        <v>1</v>
      </c>
      <c r="F284" s="75">
        <v>0</v>
      </c>
      <c r="G284" s="75">
        <f t="shared" si="5"/>
        <v>1</v>
      </c>
      <c r="H284" s="75" t="s">
        <v>2</v>
      </c>
      <c r="I284" s="75" t="s">
        <v>90</v>
      </c>
      <c r="J284" s="75" t="s">
        <v>90</v>
      </c>
    </row>
    <row r="285" spans="1:10" ht="28.8" hidden="1" x14ac:dyDescent="0.3">
      <c r="A285" s="75" t="s">
        <v>2423</v>
      </c>
      <c r="B285" s="75" t="s">
        <v>2967</v>
      </c>
      <c r="C285" s="75" t="s">
        <v>3018</v>
      </c>
      <c r="D285" s="75">
        <v>1</v>
      </c>
      <c r="E285" s="75">
        <v>1</v>
      </c>
      <c r="F285" s="75">
        <v>0</v>
      </c>
      <c r="G285" s="75">
        <f t="shared" si="5"/>
        <v>2</v>
      </c>
      <c r="H285" s="75" t="s">
        <v>4</v>
      </c>
      <c r="I285" s="75" t="s">
        <v>58</v>
      </c>
      <c r="J285" s="75"/>
    </row>
    <row r="286" spans="1:10" ht="28.8" hidden="1" x14ac:dyDescent="0.3">
      <c r="A286" s="75" t="s">
        <v>1909</v>
      </c>
      <c r="B286" s="75" t="s">
        <v>2967</v>
      </c>
      <c r="C286" s="75" t="s">
        <v>3018</v>
      </c>
      <c r="D286" s="75">
        <v>0</v>
      </c>
      <c r="E286" s="75">
        <v>1</v>
      </c>
      <c r="F286" s="75">
        <v>0</v>
      </c>
      <c r="G286" s="75">
        <f t="shared" si="5"/>
        <v>1</v>
      </c>
      <c r="H286" s="75" t="s">
        <v>2</v>
      </c>
      <c r="I286" s="75" t="s">
        <v>91</v>
      </c>
      <c r="J286" s="75" t="s">
        <v>91</v>
      </c>
    </row>
    <row r="287" spans="1:10" ht="28.8" hidden="1" x14ac:dyDescent="0.3">
      <c r="A287" s="75" t="s">
        <v>2364</v>
      </c>
      <c r="B287" s="75" t="s">
        <v>2967</v>
      </c>
      <c r="C287" s="75" t="s">
        <v>25</v>
      </c>
      <c r="D287" s="75">
        <v>0</v>
      </c>
      <c r="E287" s="75">
        <v>1</v>
      </c>
      <c r="F287" s="75">
        <v>0</v>
      </c>
      <c r="G287" s="75">
        <f t="shared" si="5"/>
        <v>1</v>
      </c>
      <c r="H287" s="75" t="s">
        <v>9</v>
      </c>
      <c r="I287" s="75" t="s">
        <v>74</v>
      </c>
      <c r="J287" s="75" t="s">
        <v>74</v>
      </c>
    </row>
    <row r="288" spans="1:10" ht="28.8" hidden="1" x14ac:dyDescent="0.3">
      <c r="A288" s="75" t="s">
        <v>1814</v>
      </c>
      <c r="B288" s="75" t="s">
        <v>2967</v>
      </c>
      <c r="C288" s="75" t="s">
        <v>3018</v>
      </c>
      <c r="D288" s="75">
        <v>0</v>
      </c>
      <c r="E288" s="75">
        <v>1</v>
      </c>
      <c r="F288" s="75">
        <v>0</v>
      </c>
      <c r="G288" s="75">
        <f t="shared" si="5"/>
        <v>1</v>
      </c>
      <c r="H288" s="75" t="s">
        <v>9</v>
      </c>
      <c r="I288" s="75" t="s">
        <v>74</v>
      </c>
      <c r="J288" s="75" t="s">
        <v>74</v>
      </c>
    </row>
    <row r="289" spans="1:10" ht="28.8" hidden="1" x14ac:dyDescent="0.3">
      <c r="A289" s="75" t="s">
        <v>1406</v>
      </c>
      <c r="B289" s="75" t="s">
        <v>2967</v>
      </c>
      <c r="C289" s="75" t="s">
        <v>3018</v>
      </c>
      <c r="D289" s="75">
        <v>0</v>
      </c>
      <c r="E289" s="75">
        <v>1</v>
      </c>
      <c r="F289" s="75">
        <v>0</v>
      </c>
      <c r="G289" s="75">
        <f t="shared" si="5"/>
        <v>1</v>
      </c>
      <c r="H289" s="75" t="s">
        <v>9</v>
      </c>
      <c r="I289" s="75" t="s">
        <v>76</v>
      </c>
      <c r="J289" s="75"/>
    </row>
    <row r="290" spans="1:10" ht="28.8" hidden="1" x14ac:dyDescent="0.3">
      <c r="A290" s="75" t="s">
        <v>2168</v>
      </c>
      <c r="B290" s="75" t="s">
        <v>2967</v>
      </c>
      <c r="C290" s="75" t="s">
        <v>25</v>
      </c>
      <c r="D290" s="75">
        <v>1</v>
      </c>
      <c r="E290" s="75">
        <v>0</v>
      </c>
      <c r="F290" s="75">
        <v>0</v>
      </c>
      <c r="G290" s="75">
        <f t="shared" si="5"/>
        <v>1</v>
      </c>
      <c r="H290" s="75" t="s">
        <v>4</v>
      </c>
      <c r="I290" s="75" t="s">
        <v>59</v>
      </c>
      <c r="J290" s="75" t="s">
        <v>59</v>
      </c>
    </row>
    <row r="291" spans="1:10" ht="28.8" hidden="1" x14ac:dyDescent="0.3">
      <c r="A291" s="75" t="s">
        <v>1712</v>
      </c>
      <c r="B291" s="75" t="s">
        <v>2967</v>
      </c>
      <c r="C291" s="75" t="s">
        <v>3018</v>
      </c>
      <c r="D291" s="75">
        <v>0</v>
      </c>
      <c r="E291" s="75">
        <v>1</v>
      </c>
      <c r="F291" s="75">
        <v>0</v>
      </c>
      <c r="G291" s="75">
        <f t="shared" si="5"/>
        <v>1</v>
      </c>
      <c r="H291" s="75" t="s">
        <v>9</v>
      </c>
      <c r="I291" s="75" t="s">
        <v>78</v>
      </c>
      <c r="J291" s="75" t="s">
        <v>78</v>
      </c>
    </row>
    <row r="292" spans="1:10" ht="28.8" hidden="1" x14ac:dyDescent="0.3">
      <c r="A292" s="75" t="s">
        <v>1828</v>
      </c>
      <c r="B292" s="75" t="s">
        <v>2967</v>
      </c>
      <c r="C292" s="75" t="s">
        <v>34</v>
      </c>
      <c r="D292" s="75">
        <v>0</v>
      </c>
      <c r="E292" s="75">
        <v>1</v>
      </c>
      <c r="F292" s="75">
        <v>0</v>
      </c>
      <c r="G292" s="75">
        <f t="shared" si="5"/>
        <v>1</v>
      </c>
      <c r="H292" s="75" t="s">
        <v>9</v>
      </c>
      <c r="I292" s="75" t="s">
        <v>78</v>
      </c>
      <c r="J292" s="75" t="s">
        <v>2058</v>
      </c>
    </row>
    <row r="293" spans="1:10" ht="28.8" hidden="1" x14ac:dyDescent="0.3">
      <c r="A293" s="75" t="s">
        <v>1641</v>
      </c>
      <c r="B293" s="75" t="s">
        <v>2967</v>
      </c>
      <c r="C293" s="75" t="s">
        <v>3018</v>
      </c>
      <c r="D293" s="75">
        <v>0</v>
      </c>
      <c r="E293" s="75">
        <v>1</v>
      </c>
      <c r="F293" s="75">
        <v>0</v>
      </c>
      <c r="G293" s="75">
        <f t="shared" si="5"/>
        <v>1</v>
      </c>
      <c r="H293" s="75" t="s">
        <v>9</v>
      </c>
      <c r="I293" s="75" t="s">
        <v>79</v>
      </c>
      <c r="J293" s="75" t="s">
        <v>79</v>
      </c>
    </row>
    <row r="294" spans="1:10" ht="28.8" hidden="1" x14ac:dyDescent="0.3">
      <c r="A294" s="75" t="s">
        <v>1642</v>
      </c>
      <c r="B294" s="75" t="s">
        <v>2967</v>
      </c>
      <c r="C294" s="75" t="s">
        <v>3018</v>
      </c>
      <c r="D294" s="75">
        <v>1</v>
      </c>
      <c r="E294" s="75">
        <v>2</v>
      </c>
      <c r="F294" s="75">
        <v>0</v>
      </c>
      <c r="G294" s="75">
        <f t="shared" si="5"/>
        <v>3</v>
      </c>
      <c r="H294" s="75" t="s">
        <v>13</v>
      </c>
      <c r="I294" s="75" t="s">
        <v>62</v>
      </c>
      <c r="J294" s="75" t="s">
        <v>62</v>
      </c>
    </row>
    <row r="295" spans="1:10" hidden="1" x14ac:dyDescent="0.3">
      <c r="A295" s="75" t="s">
        <v>1713</v>
      </c>
      <c r="B295" s="75" t="s">
        <v>1467</v>
      </c>
      <c r="C295" s="75" t="s">
        <v>1467</v>
      </c>
      <c r="D295" s="75">
        <v>0</v>
      </c>
      <c r="E295" s="75">
        <v>1</v>
      </c>
      <c r="F295" s="75">
        <v>0</v>
      </c>
      <c r="G295" s="75">
        <f t="shared" si="5"/>
        <v>1</v>
      </c>
      <c r="H295" s="75" t="s">
        <v>93</v>
      </c>
      <c r="I295" s="75" t="s">
        <v>6</v>
      </c>
      <c r="J295" s="75" t="s">
        <v>6</v>
      </c>
    </row>
    <row r="296" spans="1:10" hidden="1" x14ac:dyDescent="0.3">
      <c r="A296" s="75" t="s">
        <v>1714</v>
      </c>
      <c r="B296" s="75" t="s">
        <v>1467</v>
      </c>
      <c r="C296" s="75" t="s">
        <v>1467</v>
      </c>
      <c r="D296" s="75">
        <v>0</v>
      </c>
      <c r="E296" s="75">
        <v>1</v>
      </c>
      <c r="F296" s="75">
        <v>0</v>
      </c>
      <c r="G296" s="75">
        <f t="shared" si="5"/>
        <v>1</v>
      </c>
      <c r="H296" s="75" t="s">
        <v>4</v>
      </c>
      <c r="I296" s="75" t="s">
        <v>58</v>
      </c>
      <c r="J296" s="75" t="s">
        <v>58</v>
      </c>
    </row>
    <row r="297" spans="1:10" hidden="1" x14ac:dyDescent="0.3">
      <c r="A297" s="75" t="s">
        <v>1715</v>
      </c>
      <c r="B297" s="75" t="s">
        <v>1467</v>
      </c>
      <c r="C297" s="75" t="s">
        <v>1467</v>
      </c>
      <c r="D297" s="75">
        <v>0</v>
      </c>
      <c r="E297" s="75">
        <v>1</v>
      </c>
      <c r="F297" s="75">
        <v>0</v>
      </c>
      <c r="G297" s="75">
        <f t="shared" si="5"/>
        <v>1</v>
      </c>
      <c r="H297" s="75" t="s">
        <v>9</v>
      </c>
      <c r="I297" s="75" t="s">
        <v>75</v>
      </c>
      <c r="J297" s="75" t="s">
        <v>75</v>
      </c>
    </row>
    <row r="298" spans="1:10" hidden="1" x14ac:dyDescent="0.3">
      <c r="A298" s="75" t="s">
        <v>1716</v>
      </c>
      <c r="B298" s="75" t="s">
        <v>1467</v>
      </c>
      <c r="C298" s="75" t="s">
        <v>1467</v>
      </c>
      <c r="D298" s="75">
        <v>0</v>
      </c>
      <c r="E298" s="75">
        <v>1</v>
      </c>
      <c r="F298" s="75">
        <v>0</v>
      </c>
      <c r="G298" s="75">
        <f t="shared" si="5"/>
        <v>1</v>
      </c>
      <c r="H298" s="75" t="s">
        <v>2</v>
      </c>
      <c r="I298" s="75" t="s">
        <v>90</v>
      </c>
      <c r="J298" s="75" t="s">
        <v>90</v>
      </c>
    </row>
    <row r="299" spans="1:10" hidden="1" x14ac:dyDescent="0.3">
      <c r="A299" s="75" t="s">
        <v>1717</v>
      </c>
      <c r="B299" s="75" t="s">
        <v>1467</v>
      </c>
      <c r="C299" s="75" t="s">
        <v>1467</v>
      </c>
      <c r="D299" s="75">
        <v>0</v>
      </c>
      <c r="E299" s="75">
        <v>1</v>
      </c>
      <c r="F299" s="75">
        <v>0</v>
      </c>
      <c r="G299" s="75">
        <f t="shared" si="5"/>
        <v>1</v>
      </c>
      <c r="H299" s="75" t="s">
        <v>22</v>
      </c>
      <c r="I299" s="75" t="s">
        <v>22</v>
      </c>
      <c r="J299" s="75" t="s">
        <v>246</v>
      </c>
    </row>
    <row r="300" spans="1:10" hidden="1" x14ac:dyDescent="0.3">
      <c r="A300" s="75" t="s">
        <v>1718</v>
      </c>
      <c r="B300" s="75" t="s">
        <v>1467</v>
      </c>
      <c r="C300" s="75" t="s">
        <v>1467</v>
      </c>
      <c r="D300" s="75">
        <v>0</v>
      </c>
      <c r="E300" s="75">
        <v>1</v>
      </c>
      <c r="F300" s="75">
        <v>0</v>
      </c>
      <c r="G300" s="75">
        <f t="shared" si="5"/>
        <v>1</v>
      </c>
      <c r="H300" s="75" t="s">
        <v>93</v>
      </c>
      <c r="I300" s="75" t="s">
        <v>6</v>
      </c>
      <c r="J300" s="75" t="s">
        <v>6</v>
      </c>
    </row>
    <row r="301" spans="1:10" hidden="1" x14ac:dyDescent="0.3">
      <c r="A301" s="75" t="s">
        <v>1719</v>
      </c>
      <c r="B301" s="75" t="s">
        <v>1467</v>
      </c>
      <c r="C301" s="75" t="s">
        <v>1467</v>
      </c>
      <c r="D301" s="75">
        <v>0</v>
      </c>
      <c r="E301" s="75">
        <v>1</v>
      </c>
      <c r="F301" s="75">
        <v>0</v>
      </c>
      <c r="G301" s="75">
        <f t="shared" si="5"/>
        <v>1</v>
      </c>
      <c r="H301" s="75" t="s">
        <v>16</v>
      </c>
      <c r="I301" s="75" t="s">
        <v>80</v>
      </c>
      <c r="J301" s="75" t="s">
        <v>2120</v>
      </c>
    </row>
    <row r="302" spans="1:10" hidden="1" x14ac:dyDescent="0.3">
      <c r="A302" s="75" t="s">
        <v>1720</v>
      </c>
      <c r="B302" s="75" t="s">
        <v>1467</v>
      </c>
      <c r="C302" s="75" t="s">
        <v>1467</v>
      </c>
      <c r="D302" s="75">
        <v>0</v>
      </c>
      <c r="E302" s="75">
        <v>1</v>
      </c>
      <c r="F302" s="75">
        <v>0</v>
      </c>
      <c r="G302" s="75">
        <f t="shared" si="5"/>
        <v>1</v>
      </c>
      <c r="H302" s="75" t="s">
        <v>9</v>
      </c>
      <c r="I302" s="75" t="s">
        <v>76</v>
      </c>
      <c r="J302" s="75" t="s">
        <v>76</v>
      </c>
    </row>
    <row r="303" spans="1:10" hidden="1" x14ac:dyDescent="0.3">
      <c r="A303" s="75" t="s">
        <v>1865</v>
      </c>
      <c r="B303" s="75" t="s">
        <v>1467</v>
      </c>
      <c r="C303" s="75" t="s">
        <v>1467</v>
      </c>
      <c r="D303" s="75">
        <v>0</v>
      </c>
      <c r="E303" s="75">
        <v>1</v>
      </c>
      <c r="F303" s="75">
        <v>0</v>
      </c>
      <c r="G303" s="75">
        <f t="shared" si="5"/>
        <v>1</v>
      </c>
      <c r="H303" s="75" t="s">
        <v>16</v>
      </c>
      <c r="I303" s="75" t="s">
        <v>80</v>
      </c>
      <c r="J303" s="75" t="s">
        <v>80</v>
      </c>
    </row>
    <row r="304" spans="1:10" ht="28.8" x14ac:dyDescent="0.3">
      <c r="A304" s="75" t="s">
        <v>793</v>
      </c>
      <c r="B304" s="75" t="s">
        <v>2962</v>
      </c>
      <c r="C304" s="75" t="s">
        <v>2856</v>
      </c>
      <c r="D304" s="75">
        <v>0</v>
      </c>
      <c r="E304" s="75">
        <v>3</v>
      </c>
      <c r="F304" s="75">
        <v>0</v>
      </c>
      <c r="G304" s="75">
        <f t="shared" si="5"/>
        <v>3</v>
      </c>
      <c r="H304" s="75" t="s">
        <v>4</v>
      </c>
      <c r="I304" s="75" t="s">
        <v>55</v>
      </c>
      <c r="J304" s="75" t="s">
        <v>55</v>
      </c>
    </row>
    <row r="305" spans="1:10" ht="28.8" hidden="1" x14ac:dyDescent="0.3">
      <c r="A305" s="75" t="s">
        <v>1911</v>
      </c>
      <c r="B305" s="75" t="s">
        <v>2967</v>
      </c>
      <c r="C305" s="75" t="s">
        <v>3018</v>
      </c>
      <c r="D305" s="75">
        <v>0</v>
      </c>
      <c r="E305" s="75">
        <v>1</v>
      </c>
      <c r="F305" s="75">
        <v>0</v>
      </c>
      <c r="G305" s="75">
        <f t="shared" si="5"/>
        <v>1</v>
      </c>
      <c r="H305" s="75" t="s">
        <v>2</v>
      </c>
      <c r="I305" s="75" t="s">
        <v>92</v>
      </c>
      <c r="J305" s="75" t="s">
        <v>296</v>
      </c>
    </row>
    <row r="306" spans="1:10" ht="28.8" x14ac:dyDescent="0.3">
      <c r="A306" s="75" t="s">
        <v>905</v>
      </c>
      <c r="B306" s="75" t="s">
        <v>2962</v>
      </c>
      <c r="C306" s="75" t="s">
        <v>2856</v>
      </c>
      <c r="D306" s="75">
        <v>0</v>
      </c>
      <c r="E306" s="75">
        <v>1</v>
      </c>
      <c r="F306" s="75">
        <v>0</v>
      </c>
      <c r="G306" s="75">
        <f t="shared" si="5"/>
        <v>1</v>
      </c>
      <c r="H306" s="75" t="s">
        <v>13</v>
      </c>
      <c r="I306" s="75" t="s">
        <v>62</v>
      </c>
      <c r="J306" s="75" t="s">
        <v>62</v>
      </c>
    </row>
    <row r="307" spans="1:10" hidden="1" x14ac:dyDescent="0.3">
      <c r="A307" s="75" t="s">
        <v>1898</v>
      </c>
      <c r="B307" s="75" t="s">
        <v>44</v>
      </c>
      <c r="C307" s="75" t="s">
        <v>44</v>
      </c>
      <c r="D307" s="75">
        <v>0</v>
      </c>
      <c r="E307" s="75">
        <v>1</v>
      </c>
      <c r="F307" s="75">
        <v>0</v>
      </c>
      <c r="G307" s="75">
        <f t="shared" si="5"/>
        <v>1</v>
      </c>
      <c r="H307" s="75" t="s">
        <v>4</v>
      </c>
      <c r="I307" s="75" t="s">
        <v>55</v>
      </c>
      <c r="J307" s="75" t="s">
        <v>55</v>
      </c>
    </row>
    <row r="308" spans="1:10" ht="28.8" hidden="1" x14ac:dyDescent="0.3">
      <c r="A308" s="75" t="s">
        <v>1780</v>
      </c>
      <c r="B308" s="75" t="s">
        <v>44</v>
      </c>
      <c r="C308" s="75" t="s">
        <v>44</v>
      </c>
      <c r="D308" s="75">
        <v>0</v>
      </c>
      <c r="E308" s="75">
        <v>1</v>
      </c>
      <c r="F308" s="75">
        <v>0</v>
      </c>
      <c r="G308" s="75">
        <f t="shared" si="5"/>
        <v>1</v>
      </c>
      <c r="H308" s="75" t="s">
        <v>17</v>
      </c>
      <c r="I308" s="75" t="s">
        <v>97</v>
      </c>
      <c r="J308" s="75" t="s">
        <v>2054</v>
      </c>
    </row>
    <row r="309" spans="1:10" ht="28.8" x14ac:dyDescent="0.3">
      <c r="A309" s="75" t="s">
        <v>785</v>
      </c>
      <c r="B309" s="75" t="s">
        <v>1467</v>
      </c>
      <c r="C309" s="75" t="s">
        <v>2856</v>
      </c>
      <c r="D309" s="75">
        <v>1</v>
      </c>
      <c r="E309" s="75">
        <v>0</v>
      </c>
      <c r="F309" s="75">
        <v>0</v>
      </c>
      <c r="G309" s="75">
        <f t="shared" si="5"/>
        <v>1</v>
      </c>
      <c r="H309" s="75" t="s">
        <v>93</v>
      </c>
      <c r="I309" s="75" t="s">
        <v>6</v>
      </c>
      <c r="J309" s="75" t="s">
        <v>6</v>
      </c>
    </row>
    <row r="310" spans="1:10" ht="28.8" hidden="1" x14ac:dyDescent="0.3">
      <c r="A310" s="75" t="s">
        <v>2548</v>
      </c>
      <c r="B310" s="75" t="s">
        <v>2959</v>
      </c>
      <c r="C310" s="75" t="s">
        <v>3018</v>
      </c>
      <c r="D310" s="75">
        <v>0</v>
      </c>
      <c r="E310" s="75">
        <v>1</v>
      </c>
      <c r="F310" s="75">
        <v>0</v>
      </c>
      <c r="G310" s="75">
        <f t="shared" si="5"/>
        <v>1</v>
      </c>
      <c r="H310" s="75" t="s">
        <v>20</v>
      </c>
      <c r="I310" s="75" t="s">
        <v>64</v>
      </c>
      <c r="J310" s="75" t="s">
        <v>402</v>
      </c>
    </row>
    <row r="311" spans="1:10" ht="28.8" hidden="1" x14ac:dyDescent="0.3">
      <c r="A311" s="75" t="s">
        <v>2612</v>
      </c>
      <c r="B311" s="75" t="s">
        <v>2959</v>
      </c>
      <c r="C311" s="75" t="s">
        <v>34</v>
      </c>
      <c r="D311" s="75">
        <v>2</v>
      </c>
      <c r="E311" s="75">
        <v>0</v>
      </c>
      <c r="F311" s="75">
        <v>0</v>
      </c>
      <c r="G311" s="75">
        <f t="shared" si="5"/>
        <v>2</v>
      </c>
      <c r="H311" s="75" t="s">
        <v>4</v>
      </c>
      <c r="I311" s="75" t="s">
        <v>59</v>
      </c>
      <c r="J311" s="75"/>
    </row>
    <row r="312" spans="1:10" hidden="1" x14ac:dyDescent="0.3">
      <c r="A312" s="75" t="s">
        <v>953</v>
      </c>
      <c r="B312" s="75" t="s">
        <v>1467</v>
      </c>
      <c r="C312" s="75" t="s">
        <v>1467</v>
      </c>
      <c r="D312" s="75">
        <v>0</v>
      </c>
      <c r="E312" s="75">
        <v>1</v>
      </c>
      <c r="F312" s="75">
        <v>0</v>
      </c>
      <c r="G312" s="75">
        <f t="shared" si="5"/>
        <v>1</v>
      </c>
      <c r="H312" s="75" t="s">
        <v>20</v>
      </c>
      <c r="I312" s="75" t="s">
        <v>64</v>
      </c>
      <c r="J312" s="75" t="s">
        <v>402</v>
      </c>
    </row>
    <row r="313" spans="1:10" hidden="1" x14ac:dyDescent="0.3">
      <c r="A313" s="75" t="s">
        <v>952</v>
      </c>
      <c r="B313" s="75" t="s">
        <v>1467</v>
      </c>
      <c r="C313" s="75" t="s">
        <v>1467</v>
      </c>
      <c r="D313" s="75">
        <v>0</v>
      </c>
      <c r="E313" s="75">
        <v>1</v>
      </c>
      <c r="F313" s="75">
        <v>0</v>
      </c>
      <c r="G313" s="75">
        <f t="shared" si="5"/>
        <v>1</v>
      </c>
      <c r="H313" s="75" t="s">
        <v>20</v>
      </c>
      <c r="I313" s="75" t="s">
        <v>65</v>
      </c>
      <c r="J313" s="75" t="s">
        <v>1420</v>
      </c>
    </row>
    <row r="314" spans="1:10" hidden="1" x14ac:dyDescent="0.3">
      <c r="A314" s="75" t="s">
        <v>2578</v>
      </c>
      <c r="B314" s="75" t="s">
        <v>1467</v>
      </c>
      <c r="C314" s="75" t="s">
        <v>34</v>
      </c>
      <c r="D314" s="75">
        <v>0</v>
      </c>
      <c r="E314" s="75">
        <v>1</v>
      </c>
      <c r="F314" s="75">
        <v>0</v>
      </c>
      <c r="G314" s="75">
        <f t="shared" si="5"/>
        <v>1</v>
      </c>
      <c r="H314" s="75" t="s">
        <v>19</v>
      </c>
      <c r="I314" s="75" t="s">
        <v>19</v>
      </c>
      <c r="J314" s="75" t="s">
        <v>191</v>
      </c>
    </row>
    <row r="315" spans="1:10" hidden="1" x14ac:dyDescent="0.3">
      <c r="A315" s="75" t="s">
        <v>638</v>
      </c>
      <c r="B315" s="75" t="s">
        <v>1467</v>
      </c>
      <c r="C315" s="75" t="s">
        <v>34</v>
      </c>
      <c r="D315" s="75">
        <v>0</v>
      </c>
      <c r="E315" s="75">
        <v>1</v>
      </c>
      <c r="F315" s="75">
        <v>0</v>
      </c>
      <c r="G315" s="75">
        <f t="shared" si="5"/>
        <v>1</v>
      </c>
      <c r="H315" s="75" t="s">
        <v>4</v>
      </c>
      <c r="I315" s="75" t="s">
        <v>54</v>
      </c>
      <c r="J315" s="75" t="s">
        <v>1425</v>
      </c>
    </row>
    <row r="316" spans="1:10" hidden="1" x14ac:dyDescent="0.3">
      <c r="A316" s="75" t="s">
        <v>2016</v>
      </c>
      <c r="B316" s="75" t="s">
        <v>1467</v>
      </c>
      <c r="C316" s="75" t="s">
        <v>34</v>
      </c>
      <c r="D316" s="75">
        <v>0</v>
      </c>
      <c r="E316" s="75">
        <v>1</v>
      </c>
      <c r="F316" s="75">
        <v>0</v>
      </c>
      <c r="G316" s="75">
        <f t="shared" si="5"/>
        <v>1</v>
      </c>
      <c r="H316" s="75" t="s">
        <v>93</v>
      </c>
      <c r="I316" s="75" t="s">
        <v>6</v>
      </c>
      <c r="J316" s="75" t="s">
        <v>6</v>
      </c>
    </row>
    <row r="317" spans="1:10" ht="28.8" hidden="1" x14ac:dyDescent="0.3">
      <c r="A317" s="75" t="s">
        <v>121</v>
      </c>
      <c r="B317" s="75" t="s">
        <v>2959</v>
      </c>
      <c r="C317" s="75" t="s">
        <v>34</v>
      </c>
      <c r="D317" s="75">
        <v>1</v>
      </c>
      <c r="E317" s="75">
        <v>0</v>
      </c>
      <c r="F317" s="75">
        <v>0</v>
      </c>
      <c r="G317" s="75">
        <f t="shared" si="5"/>
        <v>1</v>
      </c>
      <c r="H317" s="75" t="s">
        <v>20</v>
      </c>
      <c r="I317" s="75" t="s">
        <v>65</v>
      </c>
      <c r="J317" s="75" t="s">
        <v>122</v>
      </c>
    </row>
    <row r="318" spans="1:10" hidden="1" x14ac:dyDescent="0.3">
      <c r="A318" s="75" t="s">
        <v>1413</v>
      </c>
      <c r="B318" s="75" t="s">
        <v>1467</v>
      </c>
      <c r="C318" s="75" t="s">
        <v>34</v>
      </c>
      <c r="D318" s="75">
        <v>0</v>
      </c>
      <c r="E318" s="75">
        <v>0</v>
      </c>
      <c r="F318" s="75">
        <v>1</v>
      </c>
      <c r="G318" s="75">
        <f t="shared" si="5"/>
        <v>0</v>
      </c>
      <c r="H318" s="75" t="s">
        <v>93</v>
      </c>
      <c r="I318" s="75" t="s">
        <v>6</v>
      </c>
      <c r="J318" s="75"/>
    </row>
    <row r="319" spans="1:10" hidden="1" x14ac:dyDescent="0.3">
      <c r="A319" s="75" t="s">
        <v>1529</v>
      </c>
      <c r="B319" s="75" t="s">
        <v>1467</v>
      </c>
      <c r="C319" s="75" t="s">
        <v>34</v>
      </c>
      <c r="D319" s="75">
        <v>0</v>
      </c>
      <c r="E319" s="75">
        <v>1</v>
      </c>
      <c r="F319" s="75">
        <v>0</v>
      </c>
      <c r="G319" s="75">
        <f t="shared" si="5"/>
        <v>1</v>
      </c>
      <c r="H319" s="75" t="s">
        <v>93</v>
      </c>
      <c r="I319" s="75" t="s">
        <v>6</v>
      </c>
      <c r="J319" s="75" t="s">
        <v>6</v>
      </c>
    </row>
    <row r="320" spans="1:10" hidden="1" x14ac:dyDescent="0.3">
      <c r="A320" s="75" t="s">
        <v>1854</v>
      </c>
      <c r="B320" s="75" t="s">
        <v>1467</v>
      </c>
      <c r="C320" s="75" t="s">
        <v>34</v>
      </c>
      <c r="D320" s="75">
        <v>0</v>
      </c>
      <c r="E320" s="75">
        <v>1</v>
      </c>
      <c r="F320" s="75">
        <v>0</v>
      </c>
      <c r="G320" s="75">
        <f t="shared" si="5"/>
        <v>1</v>
      </c>
      <c r="H320" s="75" t="s">
        <v>16</v>
      </c>
      <c r="I320" s="75" t="s">
        <v>80</v>
      </c>
      <c r="J320" s="75" t="s">
        <v>80</v>
      </c>
    </row>
    <row r="321" spans="1:10" hidden="1" x14ac:dyDescent="0.3">
      <c r="A321" s="75" t="s">
        <v>1416</v>
      </c>
      <c r="B321" s="75" t="s">
        <v>1467</v>
      </c>
      <c r="C321" s="75" t="s">
        <v>34</v>
      </c>
      <c r="D321" s="75">
        <v>0</v>
      </c>
      <c r="E321" s="75">
        <v>1</v>
      </c>
      <c r="F321" s="75">
        <v>0</v>
      </c>
      <c r="G321" s="75">
        <f t="shared" si="5"/>
        <v>1</v>
      </c>
      <c r="H321" s="75" t="s">
        <v>16</v>
      </c>
      <c r="I321" s="75" t="s">
        <v>80</v>
      </c>
      <c r="J321" s="75"/>
    </row>
    <row r="322" spans="1:10" ht="28.8" hidden="1" x14ac:dyDescent="0.3">
      <c r="A322" s="75" t="s">
        <v>1755</v>
      </c>
      <c r="B322" s="75" t="s">
        <v>1467</v>
      </c>
      <c r="C322" s="75" t="s">
        <v>34</v>
      </c>
      <c r="D322" s="75">
        <v>0</v>
      </c>
      <c r="E322" s="75">
        <v>1</v>
      </c>
      <c r="F322" s="75">
        <v>0</v>
      </c>
      <c r="G322" s="75">
        <f t="shared" ref="G322:G385" si="6">(D322+E322)</f>
        <v>1</v>
      </c>
      <c r="H322" s="75" t="s">
        <v>95</v>
      </c>
      <c r="I322" s="75" t="s">
        <v>7</v>
      </c>
      <c r="J322" s="75" t="s">
        <v>381</v>
      </c>
    </row>
    <row r="323" spans="1:10" hidden="1" x14ac:dyDescent="0.3">
      <c r="A323" s="75" t="s">
        <v>2017</v>
      </c>
      <c r="B323" s="75" t="s">
        <v>1467</v>
      </c>
      <c r="C323" s="75" t="s">
        <v>34</v>
      </c>
      <c r="D323" s="75">
        <v>0</v>
      </c>
      <c r="E323" s="75">
        <v>1</v>
      </c>
      <c r="F323" s="75">
        <v>0</v>
      </c>
      <c r="G323" s="75">
        <f t="shared" si="6"/>
        <v>1</v>
      </c>
      <c r="H323" s="75" t="s">
        <v>93</v>
      </c>
      <c r="I323" s="75" t="s">
        <v>6</v>
      </c>
      <c r="J323" s="75" t="s">
        <v>6</v>
      </c>
    </row>
    <row r="324" spans="1:10" ht="28.8" hidden="1" x14ac:dyDescent="0.3">
      <c r="A324" s="75" t="s">
        <v>2433</v>
      </c>
      <c r="B324" s="75" t="s">
        <v>1467</v>
      </c>
      <c r="C324" s="75" t="s">
        <v>34</v>
      </c>
      <c r="D324" s="75">
        <v>0</v>
      </c>
      <c r="E324" s="75">
        <v>1</v>
      </c>
      <c r="F324" s="75">
        <v>0</v>
      </c>
      <c r="G324" s="75">
        <f t="shared" si="6"/>
        <v>1</v>
      </c>
      <c r="H324" s="75" t="s">
        <v>3</v>
      </c>
      <c r="I324" s="75" t="s">
        <v>3</v>
      </c>
      <c r="J324" s="75" t="s">
        <v>2144</v>
      </c>
    </row>
    <row r="325" spans="1:10" ht="28.8" hidden="1" x14ac:dyDescent="0.3">
      <c r="A325" s="75" t="s">
        <v>641</v>
      </c>
      <c r="B325" s="75" t="s">
        <v>1467</v>
      </c>
      <c r="C325" s="75" t="s">
        <v>34</v>
      </c>
      <c r="D325" s="75">
        <v>0</v>
      </c>
      <c r="E325" s="75">
        <v>1</v>
      </c>
      <c r="F325" s="75">
        <v>0</v>
      </c>
      <c r="G325" s="75">
        <f t="shared" si="6"/>
        <v>1</v>
      </c>
      <c r="H325" s="75" t="s">
        <v>4</v>
      </c>
      <c r="I325" s="75" t="s">
        <v>54</v>
      </c>
      <c r="J325" s="75" t="s">
        <v>2101</v>
      </c>
    </row>
    <row r="326" spans="1:10" hidden="1" x14ac:dyDescent="0.3">
      <c r="A326" s="75" t="s">
        <v>1742</v>
      </c>
      <c r="B326" s="75" t="s">
        <v>1467</v>
      </c>
      <c r="C326" s="75" t="s">
        <v>34</v>
      </c>
      <c r="D326" s="75">
        <v>0</v>
      </c>
      <c r="E326" s="75">
        <v>1</v>
      </c>
      <c r="F326" s="75">
        <v>0</v>
      </c>
      <c r="G326" s="75">
        <f t="shared" si="6"/>
        <v>1</v>
      </c>
      <c r="H326" s="75" t="s">
        <v>4</v>
      </c>
      <c r="I326" s="75" t="s">
        <v>53</v>
      </c>
      <c r="J326" s="75" t="s">
        <v>1386</v>
      </c>
    </row>
    <row r="327" spans="1:10" hidden="1" x14ac:dyDescent="0.3">
      <c r="A327" s="75" t="s">
        <v>1721</v>
      </c>
      <c r="B327" s="75" t="s">
        <v>1467</v>
      </c>
      <c r="C327" s="75" t="s">
        <v>34</v>
      </c>
      <c r="D327" s="75">
        <v>0</v>
      </c>
      <c r="E327" s="75">
        <v>1</v>
      </c>
      <c r="F327" s="75">
        <v>0</v>
      </c>
      <c r="G327" s="75">
        <f t="shared" si="6"/>
        <v>1</v>
      </c>
      <c r="H327" s="75" t="s">
        <v>16</v>
      </c>
      <c r="I327" s="75" t="s">
        <v>80</v>
      </c>
      <c r="J327" s="75" t="s">
        <v>80</v>
      </c>
    </row>
    <row r="328" spans="1:10" hidden="1" x14ac:dyDescent="0.3">
      <c r="A328" s="75" t="s">
        <v>954</v>
      </c>
      <c r="B328" s="75" t="s">
        <v>1467</v>
      </c>
      <c r="C328" s="75" t="s">
        <v>34</v>
      </c>
      <c r="D328" s="75">
        <v>0</v>
      </c>
      <c r="E328" s="75">
        <v>1</v>
      </c>
      <c r="F328" s="75">
        <v>0</v>
      </c>
      <c r="G328" s="75">
        <f t="shared" si="6"/>
        <v>1</v>
      </c>
      <c r="H328" s="75" t="s">
        <v>20</v>
      </c>
      <c r="I328" s="75" t="s">
        <v>65</v>
      </c>
      <c r="J328" s="75" t="s">
        <v>1420</v>
      </c>
    </row>
    <row r="329" spans="1:10" ht="28.8" hidden="1" x14ac:dyDescent="0.3">
      <c r="A329" s="75" t="s">
        <v>2249</v>
      </c>
      <c r="B329" s="75" t="s">
        <v>2959</v>
      </c>
      <c r="C329" s="75" t="s">
        <v>34</v>
      </c>
      <c r="D329" s="75">
        <v>1</v>
      </c>
      <c r="E329" s="75">
        <v>0</v>
      </c>
      <c r="F329" s="75">
        <v>0</v>
      </c>
      <c r="G329" s="75">
        <f t="shared" si="6"/>
        <v>1</v>
      </c>
      <c r="H329" s="75" t="s">
        <v>93</v>
      </c>
      <c r="I329" s="75" t="s">
        <v>6</v>
      </c>
      <c r="J329" s="75" t="s">
        <v>6</v>
      </c>
    </row>
    <row r="330" spans="1:10" ht="28.8" hidden="1" x14ac:dyDescent="0.3">
      <c r="A330" s="75" t="s">
        <v>1418</v>
      </c>
      <c r="B330" s="75" t="s">
        <v>44</v>
      </c>
      <c r="C330" s="75" t="s">
        <v>34</v>
      </c>
      <c r="D330" s="75">
        <v>1</v>
      </c>
      <c r="E330" s="75">
        <v>0</v>
      </c>
      <c r="F330" s="75">
        <v>0</v>
      </c>
      <c r="G330" s="75">
        <f t="shared" si="6"/>
        <v>1</v>
      </c>
      <c r="H330" s="75" t="s">
        <v>20</v>
      </c>
      <c r="I330" s="75" t="s">
        <v>1420</v>
      </c>
      <c r="J330" s="75" t="s">
        <v>1568</v>
      </c>
    </row>
    <row r="331" spans="1:10" hidden="1" x14ac:dyDescent="0.3">
      <c r="A331" s="75" t="s">
        <v>1796</v>
      </c>
      <c r="B331" s="75" t="s">
        <v>1467</v>
      </c>
      <c r="C331" s="75" t="s">
        <v>34</v>
      </c>
      <c r="D331" s="75">
        <v>0</v>
      </c>
      <c r="E331" s="75">
        <v>1</v>
      </c>
      <c r="F331" s="75">
        <v>0</v>
      </c>
      <c r="G331" s="75">
        <f t="shared" si="6"/>
        <v>1</v>
      </c>
      <c r="H331" s="75" t="s">
        <v>20</v>
      </c>
      <c r="I331" s="75" t="s">
        <v>64</v>
      </c>
      <c r="J331" s="75" t="s">
        <v>2051</v>
      </c>
    </row>
    <row r="332" spans="1:10" hidden="1" x14ac:dyDescent="0.3">
      <c r="A332" s="75" t="s">
        <v>1421</v>
      </c>
      <c r="B332" s="75" t="s">
        <v>1467</v>
      </c>
      <c r="C332" s="75" t="s">
        <v>34</v>
      </c>
      <c r="D332" s="75">
        <v>0</v>
      </c>
      <c r="E332" s="75">
        <v>1</v>
      </c>
      <c r="F332" s="75">
        <v>0</v>
      </c>
      <c r="G332" s="75">
        <f t="shared" si="6"/>
        <v>1</v>
      </c>
      <c r="H332" s="75" t="s">
        <v>22</v>
      </c>
      <c r="I332" s="75" t="s">
        <v>22</v>
      </c>
      <c r="J332" s="75" t="s">
        <v>246</v>
      </c>
    </row>
    <row r="333" spans="1:10" hidden="1" x14ac:dyDescent="0.3">
      <c r="A333" s="75" t="s">
        <v>1724</v>
      </c>
      <c r="B333" s="75" t="s">
        <v>1467</v>
      </c>
      <c r="C333" s="75" t="s">
        <v>34</v>
      </c>
      <c r="D333" s="75">
        <v>0</v>
      </c>
      <c r="E333" s="75">
        <v>1</v>
      </c>
      <c r="F333" s="75">
        <v>0</v>
      </c>
      <c r="G333" s="75">
        <f t="shared" si="6"/>
        <v>1</v>
      </c>
      <c r="H333" s="75" t="s">
        <v>93</v>
      </c>
      <c r="I333" s="75" t="s">
        <v>6</v>
      </c>
      <c r="J333" s="75" t="s">
        <v>6</v>
      </c>
    </row>
    <row r="334" spans="1:10" hidden="1" x14ac:dyDescent="0.3">
      <c r="A334" s="75" t="s">
        <v>2286</v>
      </c>
      <c r="B334" s="75" t="s">
        <v>44</v>
      </c>
      <c r="C334" s="75" t="s">
        <v>34</v>
      </c>
      <c r="D334" s="75">
        <v>1</v>
      </c>
      <c r="E334" s="75">
        <v>0</v>
      </c>
      <c r="F334" s="75">
        <v>0</v>
      </c>
      <c r="G334" s="75">
        <f t="shared" si="6"/>
        <v>1</v>
      </c>
      <c r="H334" s="75" t="s">
        <v>93</v>
      </c>
      <c r="I334" s="75" t="s">
        <v>6</v>
      </c>
      <c r="J334" s="75" t="s">
        <v>2288</v>
      </c>
    </row>
    <row r="335" spans="1:10" ht="28.8" hidden="1" x14ac:dyDescent="0.3">
      <c r="A335" s="75" t="s">
        <v>1423</v>
      </c>
      <c r="B335" s="75" t="s">
        <v>1467</v>
      </c>
      <c r="C335" s="75" t="s">
        <v>34</v>
      </c>
      <c r="D335" s="75">
        <v>0</v>
      </c>
      <c r="E335" s="75">
        <v>1</v>
      </c>
      <c r="F335" s="75">
        <v>0</v>
      </c>
      <c r="G335" s="75">
        <f t="shared" si="6"/>
        <v>1</v>
      </c>
      <c r="H335" s="75" t="s">
        <v>4</v>
      </c>
      <c r="I335" s="75" t="s">
        <v>54</v>
      </c>
      <c r="J335" s="75" t="s">
        <v>1425</v>
      </c>
    </row>
    <row r="336" spans="1:10" ht="28.8" hidden="1" x14ac:dyDescent="0.3">
      <c r="A336" s="75" t="s">
        <v>2299</v>
      </c>
      <c r="B336" s="75" t="s">
        <v>2962</v>
      </c>
      <c r="C336" s="75" t="s">
        <v>34</v>
      </c>
      <c r="D336" s="75">
        <v>1</v>
      </c>
      <c r="E336" s="75">
        <v>0</v>
      </c>
      <c r="F336" s="75">
        <v>0</v>
      </c>
      <c r="G336" s="75">
        <f t="shared" si="6"/>
        <v>1</v>
      </c>
      <c r="H336" s="75" t="s">
        <v>93</v>
      </c>
      <c r="I336" s="75" t="s">
        <v>6</v>
      </c>
      <c r="J336" s="75" t="s">
        <v>2301</v>
      </c>
    </row>
    <row r="337" spans="1:10" hidden="1" x14ac:dyDescent="0.3">
      <c r="A337" s="75" t="s">
        <v>2874</v>
      </c>
      <c r="B337" s="75" t="s">
        <v>1467</v>
      </c>
      <c r="C337" s="75" t="s">
        <v>34</v>
      </c>
      <c r="D337" s="75">
        <v>0</v>
      </c>
      <c r="E337" s="75">
        <v>1</v>
      </c>
      <c r="F337" s="75">
        <v>0</v>
      </c>
      <c r="G337" s="75">
        <f t="shared" si="6"/>
        <v>1</v>
      </c>
      <c r="H337" s="75" t="s">
        <v>2</v>
      </c>
      <c r="I337" s="75" t="s">
        <v>89</v>
      </c>
      <c r="J337" s="75" t="s">
        <v>139</v>
      </c>
    </row>
    <row r="338" spans="1:10" hidden="1" x14ac:dyDescent="0.3">
      <c r="A338" s="75" t="s">
        <v>1722</v>
      </c>
      <c r="B338" s="75" t="s">
        <v>1467</v>
      </c>
      <c r="C338" s="75" t="s">
        <v>34</v>
      </c>
      <c r="D338" s="75">
        <v>0</v>
      </c>
      <c r="E338" s="75">
        <v>1</v>
      </c>
      <c r="F338" s="75">
        <v>0</v>
      </c>
      <c r="G338" s="75">
        <f t="shared" si="6"/>
        <v>1</v>
      </c>
      <c r="H338" s="75" t="s">
        <v>93</v>
      </c>
      <c r="I338" s="75" t="s">
        <v>6</v>
      </c>
      <c r="J338" s="75" t="s">
        <v>6</v>
      </c>
    </row>
    <row r="339" spans="1:10" hidden="1" x14ac:dyDescent="0.3">
      <c r="A339" s="75" t="s">
        <v>2176</v>
      </c>
      <c r="B339" s="75" t="s">
        <v>1467</v>
      </c>
      <c r="C339" s="75" t="s">
        <v>34</v>
      </c>
      <c r="D339" s="75">
        <v>1</v>
      </c>
      <c r="E339" s="75">
        <v>0</v>
      </c>
      <c r="F339" s="75">
        <v>0</v>
      </c>
      <c r="G339" s="75">
        <f t="shared" si="6"/>
        <v>1</v>
      </c>
      <c r="H339" s="75" t="s">
        <v>93</v>
      </c>
      <c r="I339" s="75" t="s">
        <v>6</v>
      </c>
      <c r="J339" s="75" t="s">
        <v>6</v>
      </c>
    </row>
    <row r="340" spans="1:10" hidden="1" x14ac:dyDescent="0.3">
      <c r="A340" s="75" t="s">
        <v>1883</v>
      </c>
      <c r="B340" s="75" t="s">
        <v>1467</v>
      </c>
      <c r="C340" s="75" t="s">
        <v>34</v>
      </c>
      <c r="D340" s="75">
        <v>0</v>
      </c>
      <c r="E340" s="75">
        <v>1</v>
      </c>
      <c r="F340" s="75">
        <v>0</v>
      </c>
      <c r="G340" s="75">
        <f t="shared" si="6"/>
        <v>1</v>
      </c>
      <c r="H340" s="75" t="s">
        <v>16</v>
      </c>
      <c r="I340" s="75" t="s">
        <v>80</v>
      </c>
      <c r="J340" s="75" t="s">
        <v>80</v>
      </c>
    </row>
    <row r="341" spans="1:10" hidden="1" x14ac:dyDescent="0.3">
      <c r="A341" s="75" t="s">
        <v>2290</v>
      </c>
      <c r="B341" s="75" t="s">
        <v>1467</v>
      </c>
      <c r="C341" s="75" t="s">
        <v>34</v>
      </c>
      <c r="D341" s="75">
        <v>1</v>
      </c>
      <c r="E341" s="75">
        <v>0</v>
      </c>
      <c r="F341" s="75">
        <v>0</v>
      </c>
      <c r="G341" s="75">
        <f t="shared" si="6"/>
        <v>1</v>
      </c>
      <c r="H341" s="75" t="s">
        <v>93</v>
      </c>
      <c r="I341" s="75" t="s">
        <v>6</v>
      </c>
      <c r="J341" s="75" t="s">
        <v>6</v>
      </c>
    </row>
    <row r="342" spans="1:10" hidden="1" x14ac:dyDescent="0.3">
      <c r="A342" s="75" t="s">
        <v>1643</v>
      </c>
      <c r="B342" s="75" t="s">
        <v>1467</v>
      </c>
      <c r="C342" s="75" t="s">
        <v>34</v>
      </c>
      <c r="D342" s="75">
        <v>0</v>
      </c>
      <c r="E342" s="75">
        <v>1</v>
      </c>
      <c r="F342" s="75">
        <v>0</v>
      </c>
      <c r="G342" s="75">
        <f t="shared" si="6"/>
        <v>1</v>
      </c>
      <c r="H342" s="75" t="s">
        <v>9</v>
      </c>
      <c r="I342" s="75" t="s">
        <v>79</v>
      </c>
      <c r="J342" s="75" t="s">
        <v>2119</v>
      </c>
    </row>
    <row r="343" spans="1:10" hidden="1" x14ac:dyDescent="0.3">
      <c r="A343" s="75" t="s">
        <v>893</v>
      </c>
      <c r="B343" s="75" t="s">
        <v>1467</v>
      </c>
      <c r="C343" s="75" t="s">
        <v>34</v>
      </c>
      <c r="D343" s="75">
        <v>1</v>
      </c>
      <c r="E343" s="75">
        <v>0</v>
      </c>
      <c r="F343" s="75">
        <v>0</v>
      </c>
      <c r="G343" s="75">
        <f t="shared" si="6"/>
        <v>1</v>
      </c>
      <c r="H343" s="75" t="s">
        <v>93</v>
      </c>
      <c r="I343" s="75" t="s">
        <v>6</v>
      </c>
      <c r="J343" s="75" t="s">
        <v>6</v>
      </c>
    </row>
    <row r="344" spans="1:10" hidden="1" x14ac:dyDescent="0.3">
      <c r="A344" s="75" t="s">
        <v>1644</v>
      </c>
      <c r="B344" s="75" t="s">
        <v>1467</v>
      </c>
      <c r="C344" s="75" t="s">
        <v>34</v>
      </c>
      <c r="D344" s="75">
        <v>0</v>
      </c>
      <c r="E344" s="75">
        <v>2</v>
      </c>
      <c r="F344" s="75">
        <v>0</v>
      </c>
      <c r="G344" s="75">
        <f t="shared" si="6"/>
        <v>2</v>
      </c>
      <c r="H344" s="75" t="s">
        <v>16</v>
      </c>
      <c r="I344" s="75" t="s">
        <v>80</v>
      </c>
      <c r="J344" s="75" t="s">
        <v>2120</v>
      </c>
    </row>
    <row r="345" spans="1:10" hidden="1" x14ac:dyDescent="0.3">
      <c r="A345" s="75" t="s">
        <v>2275</v>
      </c>
      <c r="B345" s="75" t="s">
        <v>1467</v>
      </c>
      <c r="C345" s="75" t="s">
        <v>34</v>
      </c>
      <c r="D345" s="75">
        <v>1</v>
      </c>
      <c r="E345" s="75">
        <v>0</v>
      </c>
      <c r="F345" s="75">
        <v>0</v>
      </c>
      <c r="G345" s="75">
        <f t="shared" si="6"/>
        <v>1</v>
      </c>
      <c r="H345" s="75" t="s">
        <v>94</v>
      </c>
      <c r="I345" s="75" t="s">
        <v>12</v>
      </c>
      <c r="J345" s="75" t="s">
        <v>12</v>
      </c>
    </row>
    <row r="346" spans="1:10" hidden="1" x14ac:dyDescent="0.3">
      <c r="A346" s="75" t="s">
        <v>1645</v>
      </c>
      <c r="B346" s="75" t="s">
        <v>1467</v>
      </c>
      <c r="C346" s="75" t="s">
        <v>34</v>
      </c>
      <c r="D346" s="75">
        <v>1</v>
      </c>
      <c r="E346" s="75">
        <v>1</v>
      </c>
      <c r="F346" s="75">
        <v>0</v>
      </c>
      <c r="G346" s="75">
        <f t="shared" si="6"/>
        <v>2</v>
      </c>
      <c r="H346" s="75" t="s">
        <v>93</v>
      </c>
      <c r="I346" s="75" t="s">
        <v>6</v>
      </c>
      <c r="J346" s="75" t="s">
        <v>6</v>
      </c>
    </row>
    <row r="347" spans="1:10" hidden="1" x14ac:dyDescent="0.3">
      <c r="A347" s="75" t="s">
        <v>584</v>
      </c>
      <c r="B347" s="75" t="s">
        <v>1467</v>
      </c>
      <c r="C347" s="75" t="s">
        <v>34</v>
      </c>
      <c r="D347" s="75">
        <v>0</v>
      </c>
      <c r="E347" s="75">
        <v>1</v>
      </c>
      <c r="F347" s="75">
        <v>0</v>
      </c>
      <c r="G347" s="75">
        <f t="shared" si="6"/>
        <v>1</v>
      </c>
      <c r="H347" s="75" t="s">
        <v>9</v>
      </c>
      <c r="I347" s="75" t="s">
        <v>78</v>
      </c>
      <c r="J347" s="75" t="s">
        <v>2058</v>
      </c>
    </row>
    <row r="348" spans="1:10" hidden="1" x14ac:dyDescent="0.3">
      <c r="A348" s="75" t="s">
        <v>1884</v>
      </c>
      <c r="B348" s="75" t="s">
        <v>1467</v>
      </c>
      <c r="C348" s="75" t="s">
        <v>34</v>
      </c>
      <c r="D348" s="75">
        <v>0</v>
      </c>
      <c r="E348" s="75">
        <v>1</v>
      </c>
      <c r="F348" s="75">
        <v>0</v>
      </c>
      <c r="G348" s="75">
        <f t="shared" si="6"/>
        <v>1</v>
      </c>
      <c r="H348" s="75" t="s">
        <v>16</v>
      </c>
      <c r="I348" s="75" t="s">
        <v>81</v>
      </c>
      <c r="J348" s="75" t="s">
        <v>81</v>
      </c>
    </row>
    <row r="349" spans="1:10" hidden="1" x14ac:dyDescent="0.3">
      <c r="A349" s="75" t="s">
        <v>1427</v>
      </c>
      <c r="B349" s="75" t="s">
        <v>1467</v>
      </c>
      <c r="C349" s="75" t="s">
        <v>34</v>
      </c>
      <c r="D349" s="75">
        <v>0</v>
      </c>
      <c r="E349" s="75">
        <v>1</v>
      </c>
      <c r="F349" s="75">
        <v>0</v>
      </c>
      <c r="G349" s="75">
        <f t="shared" si="6"/>
        <v>1</v>
      </c>
      <c r="H349" s="75" t="s">
        <v>93</v>
      </c>
      <c r="I349" s="75" t="s">
        <v>6</v>
      </c>
      <c r="J349" s="75" t="s">
        <v>6</v>
      </c>
    </row>
    <row r="350" spans="1:10" hidden="1" x14ac:dyDescent="0.3">
      <c r="A350" s="75" t="s">
        <v>2257</v>
      </c>
      <c r="B350" s="75" t="s">
        <v>1467</v>
      </c>
      <c r="C350" s="75" t="s">
        <v>34</v>
      </c>
      <c r="D350" s="75">
        <v>1</v>
      </c>
      <c r="E350" s="75">
        <v>0</v>
      </c>
      <c r="F350" s="75">
        <v>0</v>
      </c>
      <c r="G350" s="75">
        <f t="shared" si="6"/>
        <v>1</v>
      </c>
      <c r="H350" s="75" t="s">
        <v>93</v>
      </c>
      <c r="I350" s="75" t="s">
        <v>6</v>
      </c>
      <c r="J350" s="75" t="s">
        <v>6</v>
      </c>
    </row>
    <row r="351" spans="1:10" ht="28.8" hidden="1" x14ac:dyDescent="0.3">
      <c r="A351" s="75" t="s">
        <v>2875</v>
      </c>
      <c r="B351" s="75" t="s">
        <v>1467</v>
      </c>
      <c r="C351" s="75" t="s">
        <v>34</v>
      </c>
      <c r="D351" s="75">
        <v>0</v>
      </c>
      <c r="E351" s="75">
        <v>1</v>
      </c>
      <c r="F351" s="75">
        <v>0</v>
      </c>
      <c r="G351" s="75">
        <f t="shared" si="6"/>
        <v>1</v>
      </c>
      <c r="H351" s="75" t="s">
        <v>16</v>
      </c>
      <c r="I351" s="75" t="s">
        <v>80</v>
      </c>
      <c r="J351" s="75" t="s">
        <v>80</v>
      </c>
    </row>
    <row r="352" spans="1:10" hidden="1" x14ac:dyDescent="0.3">
      <c r="A352" s="75" t="s">
        <v>1767</v>
      </c>
      <c r="B352" s="75" t="s">
        <v>1467</v>
      </c>
      <c r="C352" s="75" t="s">
        <v>34</v>
      </c>
      <c r="D352" s="75">
        <v>0</v>
      </c>
      <c r="E352" s="75">
        <v>1</v>
      </c>
      <c r="F352" s="75">
        <v>0</v>
      </c>
      <c r="G352" s="75">
        <f t="shared" si="6"/>
        <v>1</v>
      </c>
      <c r="H352" s="75" t="s">
        <v>17</v>
      </c>
      <c r="I352" s="75" t="s">
        <v>99</v>
      </c>
      <c r="J352" s="75" t="s">
        <v>1383</v>
      </c>
    </row>
    <row r="353" spans="1:10" ht="28.8" hidden="1" x14ac:dyDescent="0.3">
      <c r="A353" s="75" t="s">
        <v>215</v>
      </c>
      <c r="B353" s="75" t="s">
        <v>2962</v>
      </c>
      <c r="C353" s="75" t="s">
        <v>34</v>
      </c>
      <c r="D353" s="75">
        <v>1</v>
      </c>
      <c r="E353" s="75">
        <v>2</v>
      </c>
      <c r="F353" s="75">
        <v>0</v>
      </c>
      <c r="G353" s="75">
        <f t="shared" si="6"/>
        <v>3</v>
      </c>
      <c r="H353" s="75" t="s">
        <v>93</v>
      </c>
      <c r="I353" s="75" t="s">
        <v>6</v>
      </c>
      <c r="J353" s="75" t="s">
        <v>6</v>
      </c>
    </row>
    <row r="354" spans="1:10" hidden="1" x14ac:dyDescent="0.3">
      <c r="A354" s="75" t="s">
        <v>1912</v>
      </c>
      <c r="B354" s="75" t="s">
        <v>1467</v>
      </c>
      <c r="C354" s="75" t="s">
        <v>34</v>
      </c>
      <c r="D354" s="75">
        <v>0</v>
      </c>
      <c r="E354" s="75">
        <v>1</v>
      </c>
      <c r="F354" s="75">
        <v>0</v>
      </c>
      <c r="G354" s="75">
        <f t="shared" si="6"/>
        <v>1</v>
      </c>
      <c r="H354" s="75" t="s">
        <v>2</v>
      </c>
      <c r="I354" s="75" t="s">
        <v>92</v>
      </c>
      <c r="J354" s="75" t="s">
        <v>296</v>
      </c>
    </row>
    <row r="355" spans="1:10" hidden="1" x14ac:dyDescent="0.3">
      <c r="A355" s="75" t="s">
        <v>175</v>
      </c>
      <c r="B355" s="75" t="s">
        <v>1467</v>
      </c>
      <c r="C355" s="75" t="s">
        <v>34</v>
      </c>
      <c r="D355" s="75">
        <v>2</v>
      </c>
      <c r="E355" s="75">
        <v>0</v>
      </c>
      <c r="F355" s="75">
        <v>0</v>
      </c>
      <c r="G355" s="75">
        <f t="shared" si="6"/>
        <v>2</v>
      </c>
      <c r="H355" s="75" t="s">
        <v>93</v>
      </c>
      <c r="I355" s="75" t="s">
        <v>6</v>
      </c>
      <c r="J355" s="75" t="s">
        <v>6</v>
      </c>
    </row>
    <row r="356" spans="1:10" ht="43.2" hidden="1" x14ac:dyDescent="0.3">
      <c r="A356" s="75" t="s">
        <v>2876</v>
      </c>
      <c r="B356" s="75" t="s">
        <v>1467</v>
      </c>
      <c r="C356" s="75" t="s">
        <v>34</v>
      </c>
      <c r="D356" s="75">
        <v>0</v>
      </c>
      <c r="E356" s="75">
        <v>0</v>
      </c>
      <c r="F356" s="75">
        <v>1</v>
      </c>
      <c r="G356" s="75">
        <f t="shared" si="6"/>
        <v>0</v>
      </c>
      <c r="H356" s="75" t="s">
        <v>16</v>
      </c>
      <c r="I356" s="75" t="s">
        <v>80</v>
      </c>
      <c r="J356" s="75" t="s">
        <v>80</v>
      </c>
    </row>
    <row r="357" spans="1:10" hidden="1" x14ac:dyDescent="0.3">
      <c r="A357" s="75" t="s">
        <v>1779</v>
      </c>
      <c r="B357" s="75" t="s">
        <v>1467</v>
      </c>
      <c r="C357" s="75" t="s">
        <v>34</v>
      </c>
      <c r="D357" s="75">
        <v>0</v>
      </c>
      <c r="E357" s="75">
        <v>1</v>
      </c>
      <c r="F357" s="75">
        <v>0</v>
      </c>
      <c r="G357" s="75">
        <f t="shared" si="6"/>
        <v>1</v>
      </c>
      <c r="H357" s="75" t="s">
        <v>17</v>
      </c>
      <c r="I357" s="75" t="s">
        <v>99</v>
      </c>
      <c r="J357" s="75" t="s">
        <v>2134</v>
      </c>
    </row>
    <row r="358" spans="1:10" ht="28.8" hidden="1" x14ac:dyDescent="0.3">
      <c r="A358" s="75" t="s">
        <v>2613</v>
      </c>
      <c r="B358" s="75" t="s">
        <v>2962</v>
      </c>
      <c r="C358" s="75" t="s">
        <v>34</v>
      </c>
      <c r="D358" s="75">
        <v>0</v>
      </c>
      <c r="E358" s="75">
        <v>1</v>
      </c>
      <c r="F358" s="75">
        <v>0</v>
      </c>
      <c r="G358" s="75">
        <f t="shared" si="6"/>
        <v>1</v>
      </c>
      <c r="H358" s="75" t="s">
        <v>93</v>
      </c>
      <c r="I358" s="75" t="s">
        <v>6</v>
      </c>
      <c r="J358" s="75"/>
    </row>
    <row r="359" spans="1:10" ht="28.8" hidden="1" x14ac:dyDescent="0.3">
      <c r="A359" s="75" t="s">
        <v>2569</v>
      </c>
      <c r="B359" s="75" t="s">
        <v>2962</v>
      </c>
      <c r="C359" s="75" t="s">
        <v>34</v>
      </c>
      <c r="D359" s="75">
        <v>0</v>
      </c>
      <c r="E359" s="75">
        <v>1</v>
      </c>
      <c r="F359" s="75">
        <v>0</v>
      </c>
      <c r="G359" s="75">
        <f t="shared" si="6"/>
        <v>1</v>
      </c>
      <c r="H359" s="75" t="s">
        <v>93</v>
      </c>
      <c r="I359" s="75" t="s">
        <v>6</v>
      </c>
      <c r="J359" s="75"/>
    </row>
    <row r="360" spans="1:10" hidden="1" x14ac:dyDescent="0.3">
      <c r="A360" s="75" t="s">
        <v>1887</v>
      </c>
      <c r="B360" s="75" t="s">
        <v>1467</v>
      </c>
      <c r="C360" s="75" t="s">
        <v>34</v>
      </c>
      <c r="D360" s="75">
        <v>0</v>
      </c>
      <c r="E360" s="75">
        <v>1</v>
      </c>
      <c r="F360" s="75">
        <v>0</v>
      </c>
      <c r="G360" s="75">
        <f t="shared" si="6"/>
        <v>1</v>
      </c>
      <c r="H360" s="75" t="s">
        <v>16</v>
      </c>
      <c r="I360" s="75" t="s">
        <v>80</v>
      </c>
      <c r="J360" s="75" t="s">
        <v>80</v>
      </c>
    </row>
    <row r="361" spans="1:10" ht="43.2" hidden="1" x14ac:dyDescent="0.3">
      <c r="A361" s="75" t="s">
        <v>2877</v>
      </c>
      <c r="B361" s="75" t="s">
        <v>1467</v>
      </c>
      <c r="C361" s="75" t="s">
        <v>34</v>
      </c>
      <c r="D361" s="75">
        <v>0</v>
      </c>
      <c r="E361" s="75">
        <v>2</v>
      </c>
      <c r="F361" s="75">
        <v>0</v>
      </c>
      <c r="G361" s="75">
        <f t="shared" si="6"/>
        <v>2</v>
      </c>
      <c r="H361" s="75" t="s">
        <v>16</v>
      </c>
      <c r="I361" s="75" t="s">
        <v>80</v>
      </c>
      <c r="J361" s="75" t="s">
        <v>80</v>
      </c>
    </row>
    <row r="362" spans="1:10" hidden="1" x14ac:dyDescent="0.3">
      <c r="A362" s="75" t="s">
        <v>671</v>
      </c>
      <c r="B362" s="75" t="s">
        <v>1467</v>
      </c>
      <c r="C362" s="75" t="s">
        <v>34</v>
      </c>
      <c r="D362" s="75">
        <v>0</v>
      </c>
      <c r="E362" s="75">
        <v>1</v>
      </c>
      <c r="F362" s="75">
        <v>0</v>
      </c>
      <c r="G362" s="75">
        <f t="shared" si="6"/>
        <v>1</v>
      </c>
      <c r="H362" s="75" t="s">
        <v>2</v>
      </c>
      <c r="I362" s="75" t="s">
        <v>91</v>
      </c>
      <c r="J362" s="75" t="s">
        <v>91</v>
      </c>
    </row>
    <row r="363" spans="1:10" hidden="1" x14ac:dyDescent="0.3">
      <c r="A363" s="75" t="s">
        <v>1723</v>
      </c>
      <c r="B363" s="75" t="s">
        <v>1467</v>
      </c>
      <c r="C363" s="75" t="s">
        <v>34</v>
      </c>
      <c r="D363" s="75">
        <v>0</v>
      </c>
      <c r="E363" s="75">
        <v>2</v>
      </c>
      <c r="F363" s="75">
        <v>0</v>
      </c>
      <c r="G363" s="75">
        <f t="shared" si="6"/>
        <v>2</v>
      </c>
      <c r="H363" s="75" t="s">
        <v>93</v>
      </c>
      <c r="I363" s="75" t="s">
        <v>6</v>
      </c>
      <c r="J363" s="75" t="s">
        <v>6</v>
      </c>
    </row>
    <row r="364" spans="1:10" ht="28.8" hidden="1" x14ac:dyDescent="0.3">
      <c r="A364" s="75" t="s">
        <v>2428</v>
      </c>
      <c r="B364" s="75" t="s">
        <v>2959</v>
      </c>
      <c r="C364" s="75" t="s">
        <v>2872</v>
      </c>
      <c r="D364" s="75">
        <v>1</v>
      </c>
      <c r="E364" s="75">
        <v>4</v>
      </c>
      <c r="F364" s="75">
        <v>0</v>
      </c>
      <c r="G364" s="75">
        <f t="shared" si="6"/>
        <v>5</v>
      </c>
      <c r="H364" s="75" t="s">
        <v>16</v>
      </c>
      <c r="I364" s="75" t="s">
        <v>80</v>
      </c>
      <c r="J364" s="75" t="s">
        <v>80</v>
      </c>
    </row>
    <row r="365" spans="1:10" ht="28.8" hidden="1" x14ac:dyDescent="0.3">
      <c r="A365" s="75" t="s">
        <v>1588</v>
      </c>
      <c r="B365" s="75" t="s">
        <v>2967</v>
      </c>
      <c r="C365" s="75" t="s">
        <v>34</v>
      </c>
      <c r="D365" s="75">
        <v>1</v>
      </c>
      <c r="E365" s="75">
        <v>2</v>
      </c>
      <c r="F365" s="75">
        <v>0</v>
      </c>
      <c r="G365" s="75">
        <f t="shared" si="6"/>
        <v>3</v>
      </c>
      <c r="H365" s="75" t="s">
        <v>20</v>
      </c>
      <c r="I365" s="75" t="s">
        <v>402</v>
      </c>
      <c r="J365" s="75"/>
    </row>
    <row r="366" spans="1:10" hidden="1" x14ac:dyDescent="0.3">
      <c r="A366" s="75" t="s">
        <v>672</v>
      </c>
      <c r="B366" s="75" t="s">
        <v>1467</v>
      </c>
      <c r="C366" s="75" t="s">
        <v>34</v>
      </c>
      <c r="D366" s="75">
        <v>0</v>
      </c>
      <c r="E366" s="75">
        <v>1</v>
      </c>
      <c r="F366" s="75">
        <v>0</v>
      </c>
      <c r="G366" s="75">
        <f t="shared" si="6"/>
        <v>1</v>
      </c>
      <c r="H366" s="75" t="s">
        <v>2</v>
      </c>
      <c r="I366" s="75" t="s">
        <v>92</v>
      </c>
      <c r="J366" s="75" t="s">
        <v>296</v>
      </c>
    </row>
    <row r="367" spans="1:10" hidden="1" x14ac:dyDescent="0.3">
      <c r="A367" s="75" t="s">
        <v>642</v>
      </c>
      <c r="B367" s="75" t="s">
        <v>1467</v>
      </c>
      <c r="C367" s="75" t="s">
        <v>34</v>
      </c>
      <c r="D367" s="75">
        <v>0</v>
      </c>
      <c r="E367" s="75">
        <v>1</v>
      </c>
      <c r="F367" s="75">
        <v>0</v>
      </c>
      <c r="G367" s="75">
        <f t="shared" si="6"/>
        <v>1</v>
      </c>
      <c r="H367" s="75" t="s">
        <v>4</v>
      </c>
      <c r="I367" s="75" t="s">
        <v>55</v>
      </c>
      <c r="J367" s="75" t="s">
        <v>2069</v>
      </c>
    </row>
    <row r="368" spans="1:10" ht="28.8" hidden="1" x14ac:dyDescent="0.3">
      <c r="A368" s="75" t="s">
        <v>1855</v>
      </c>
      <c r="B368" s="75" t="s">
        <v>1467</v>
      </c>
      <c r="C368" s="75" t="s">
        <v>34</v>
      </c>
      <c r="D368" s="75">
        <v>0</v>
      </c>
      <c r="E368" s="75">
        <v>1</v>
      </c>
      <c r="F368" s="75">
        <v>0</v>
      </c>
      <c r="G368" s="75">
        <f t="shared" si="6"/>
        <v>1</v>
      </c>
      <c r="H368" s="75" t="s">
        <v>16</v>
      </c>
      <c r="I368" s="75" t="s">
        <v>80</v>
      </c>
      <c r="J368" s="75" t="s">
        <v>2082</v>
      </c>
    </row>
    <row r="369" spans="1:10" ht="28.8" hidden="1" x14ac:dyDescent="0.3">
      <c r="A369" s="75" t="s">
        <v>1646</v>
      </c>
      <c r="B369" s="75" t="s">
        <v>2959</v>
      </c>
      <c r="C369" s="75" t="s">
        <v>34</v>
      </c>
      <c r="D369" s="75">
        <v>0</v>
      </c>
      <c r="E369" s="75">
        <v>2</v>
      </c>
      <c r="F369" s="75">
        <v>0</v>
      </c>
      <c r="G369" s="75">
        <f t="shared" si="6"/>
        <v>2</v>
      </c>
      <c r="H369" s="75" t="s">
        <v>2</v>
      </c>
      <c r="I369" s="75" t="s">
        <v>89</v>
      </c>
      <c r="J369" s="75" t="s">
        <v>2108</v>
      </c>
    </row>
    <row r="370" spans="1:10" hidden="1" x14ac:dyDescent="0.3">
      <c r="A370" s="75" t="s">
        <v>1888</v>
      </c>
      <c r="B370" s="75" t="s">
        <v>1467</v>
      </c>
      <c r="C370" s="75" t="s">
        <v>34</v>
      </c>
      <c r="D370" s="75">
        <v>0</v>
      </c>
      <c r="E370" s="75">
        <v>1</v>
      </c>
      <c r="F370" s="75">
        <v>0</v>
      </c>
      <c r="G370" s="75">
        <f t="shared" si="6"/>
        <v>1</v>
      </c>
      <c r="H370" s="75" t="s">
        <v>16</v>
      </c>
      <c r="I370" s="75" t="s">
        <v>80</v>
      </c>
      <c r="J370" s="75" t="s">
        <v>80</v>
      </c>
    </row>
    <row r="371" spans="1:10" hidden="1" x14ac:dyDescent="0.3">
      <c r="A371" s="75" t="s">
        <v>798</v>
      </c>
      <c r="B371" s="75" t="s">
        <v>1467</v>
      </c>
      <c r="C371" s="75" t="s">
        <v>34</v>
      </c>
      <c r="D371" s="75">
        <v>1</v>
      </c>
      <c r="E371" s="75">
        <v>1</v>
      </c>
      <c r="F371" s="75">
        <v>0</v>
      </c>
      <c r="G371" s="75">
        <f t="shared" si="6"/>
        <v>2</v>
      </c>
      <c r="H371" s="75" t="s">
        <v>17</v>
      </c>
      <c r="I371" s="75" t="s">
        <v>97</v>
      </c>
      <c r="J371" s="75" t="s">
        <v>1000</v>
      </c>
    </row>
    <row r="372" spans="1:10" hidden="1" x14ac:dyDescent="0.3">
      <c r="A372" s="75" t="s">
        <v>585</v>
      </c>
      <c r="B372" s="75" t="s">
        <v>1467</v>
      </c>
      <c r="C372" s="75" t="s">
        <v>34</v>
      </c>
      <c r="D372" s="75">
        <v>0</v>
      </c>
      <c r="E372" s="75">
        <v>1</v>
      </c>
      <c r="F372" s="75">
        <v>0</v>
      </c>
      <c r="G372" s="75">
        <f t="shared" si="6"/>
        <v>1</v>
      </c>
      <c r="H372" s="75" t="s">
        <v>9</v>
      </c>
      <c r="I372" s="75" t="s">
        <v>74</v>
      </c>
      <c r="J372" s="75" t="s">
        <v>2075</v>
      </c>
    </row>
    <row r="373" spans="1:10" hidden="1" x14ac:dyDescent="0.3">
      <c r="A373" s="75" t="s">
        <v>1647</v>
      </c>
      <c r="B373" s="75" t="s">
        <v>1467</v>
      </c>
      <c r="C373" s="75" t="s">
        <v>34</v>
      </c>
      <c r="D373" s="75">
        <v>0</v>
      </c>
      <c r="E373" s="75">
        <v>1</v>
      </c>
      <c r="F373" s="75">
        <v>0</v>
      </c>
      <c r="G373" s="75">
        <f t="shared" si="6"/>
        <v>1</v>
      </c>
      <c r="H373" s="75" t="s">
        <v>9</v>
      </c>
      <c r="I373" s="75" t="s">
        <v>73</v>
      </c>
      <c r="J373" s="75" t="s">
        <v>73</v>
      </c>
    </row>
    <row r="374" spans="1:10" ht="28.8" x14ac:dyDescent="0.3">
      <c r="A374" s="75" t="s">
        <v>2519</v>
      </c>
      <c r="B374" s="75" t="s">
        <v>1467</v>
      </c>
      <c r="C374" s="75" t="s">
        <v>2856</v>
      </c>
      <c r="D374" s="75">
        <v>0</v>
      </c>
      <c r="E374" s="75">
        <v>2</v>
      </c>
      <c r="F374" s="75">
        <v>0</v>
      </c>
      <c r="G374" s="75">
        <f t="shared" si="6"/>
        <v>2</v>
      </c>
      <c r="H374" s="75" t="s">
        <v>16</v>
      </c>
      <c r="I374" s="75" t="s">
        <v>80</v>
      </c>
      <c r="J374" s="75" t="s">
        <v>2084</v>
      </c>
    </row>
    <row r="375" spans="1:10" ht="28.8" hidden="1" x14ac:dyDescent="0.3">
      <c r="A375" s="75" t="s">
        <v>955</v>
      </c>
      <c r="B375" s="75" t="s">
        <v>2967</v>
      </c>
      <c r="C375" s="75" t="s">
        <v>34</v>
      </c>
      <c r="D375" s="75">
        <v>0</v>
      </c>
      <c r="E375" s="75">
        <v>1</v>
      </c>
      <c r="F375" s="75">
        <v>0</v>
      </c>
      <c r="G375" s="75">
        <f t="shared" si="6"/>
        <v>1</v>
      </c>
      <c r="H375" s="75" t="s">
        <v>20</v>
      </c>
      <c r="I375" s="75" t="s">
        <v>65</v>
      </c>
      <c r="J375" s="75" t="s">
        <v>1420</v>
      </c>
    </row>
    <row r="376" spans="1:10" ht="28.8" hidden="1" x14ac:dyDescent="0.3">
      <c r="A376" s="75" t="s">
        <v>1437</v>
      </c>
      <c r="B376" s="75" t="s">
        <v>44</v>
      </c>
      <c r="C376" s="75" t="s">
        <v>34</v>
      </c>
      <c r="D376" s="75">
        <v>1</v>
      </c>
      <c r="E376" s="75">
        <v>0</v>
      </c>
      <c r="F376" s="75">
        <v>0</v>
      </c>
      <c r="G376" s="75">
        <f t="shared" si="6"/>
        <v>1</v>
      </c>
      <c r="H376" s="75" t="s">
        <v>611</v>
      </c>
      <c r="I376" s="75" t="s">
        <v>11</v>
      </c>
      <c r="J376" s="75"/>
    </row>
    <row r="377" spans="1:10" hidden="1" x14ac:dyDescent="0.3">
      <c r="A377" s="75" t="s">
        <v>885</v>
      </c>
      <c r="B377" s="75" t="s">
        <v>44</v>
      </c>
      <c r="C377" s="75" t="s">
        <v>1467</v>
      </c>
      <c r="D377" s="75">
        <v>0</v>
      </c>
      <c r="E377" s="75">
        <v>1</v>
      </c>
      <c r="F377" s="75">
        <v>0</v>
      </c>
      <c r="G377" s="75">
        <f t="shared" si="6"/>
        <v>1</v>
      </c>
      <c r="H377" s="75" t="s">
        <v>93</v>
      </c>
      <c r="I377" s="75" t="s">
        <v>6</v>
      </c>
      <c r="J377" s="75" t="s">
        <v>6</v>
      </c>
    </row>
    <row r="378" spans="1:10" ht="28.8" hidden="1" x14ac:dyDescent="0.3">
      <c r="A378" s="75" t="s">
        <v>45</v>
      </c>
      <c r="B378" s="75" t="s">
        <v>44</v>
      </c>
      <c r="C378" s="75" t="s">
        <v>34</v>
      </c>
      <c r="D378" s="75">
        <v>1</v>
      </c>
      <c r="E378" s="75">
        <v>1</v>
      </c>
      <c r="F378" s="75">
        <v>0</v>
      </c>
      <c r="G378" s="75">
        <f t="shared" si="6"/>
        <v>2</v>
      </c>
      <c r="H378" s="75" t="s">
        <v>93</v>
      </c>
      <c r="I378" s="75" t="s">
        <v>6</v>
      </c>
      <c r="J378" s="75" t="s">
        <v>6</v>
      </c>
    </row>
    <row r="379" spans="1:10" ht="28.8" hidden="1" x14ac:dyDescent="0.3">
      <c r="A379" s="75" t="s">
        <v>2376</v>
      </c>
      <c r="B379" s="75" t="s">
        <v>2959</v>
      </c>
      <c r="C379" s="75" t="s">
        <v>25</v>
      </c>
      <c r="D379" s="75">
        <v>0</v>
      </c>
      <c r="E379" s="75">
        <v>1</v>
      </c>
      <c r="F379" s="75">
        <v>0</v>
      </c>
      <c r="G379" s="75">
        <f t="shared" si="6"/>
        <v>1</v>
      </c>
      <c r="H379" s="75" t="s">
        <v>16</v>
      </c>
      <c r="I379" s="75" t="s">
        <v>81</v>
      </c>
      <c r="J379" s="75" t="s">
        <v>2127</v>
      </c>
    </row>
    <row r="380" spans="1:10" ht="28.8" hidden="1" x14ac:dyDescent="0.3">
      <c r="A380" s="75" t="s">
        <v>2407</v>
      </c>
      <c r="B380" s="75" t="s">
        <v>2959</v>
      </c>
      <c r="C380" s="75" t="s">
        <v>25</v>
      </c>
      <c r="D380" s="75">
        <v>0</v>
      </c>
      <c r="E380" s="75">
        <v>1</v>
      </c>
      <c r="F380" s="75">
        <v>0</v>
      </c>
      <c r="G380" s="75">
        <f t="shared" si="6"/>
        <v>1</v>
      </c>
      <c r="H380" s="75" t="s">
        <v>16</v>
      </c>
      <c r="I380" s="75" t="s">
        <v>80</v>
      </c>
      <c r="J380" s="75" t="s">
        <v>80</v>
      </c>
    </row>
    <row r="381" spans="1:10" ht="28.8" hidden="1" x14ac:dyDescent="0.3">
      <c r="A381" s="75" t="s">
        <v>1134</v>
      </c>
      <c r="B381" s="75" t="s">
        <v>2959</v>
      </c>
      <c r="C381" s="75" t="s">
        <v>3018</v>
      </c>
      <c r="D381" s="75">
        <v>1</v>
      </c>
      <c r="E381" s="75">
        <v>1</v>
      </c>
      <c r="F381" s="75">
        <v>0</v>
      </c>
      <c r="G381" s="75">
        <f t="shared" si="6"/>
        <v>2</v>
      </c>
      <c r="H381" s="75" t="s">
        <v>16</v>
      </c>
      <c r="I381" s="75" t="s">
        <v>80</v>
      </c>
      <c r="J381" s="75" t="s">
        <v>80</v>
      </c>
    </row>
    <row r="382" spans="1:10" ht="28.8" x14ac:dyDescent="0.3">
      <c r="A382" s="75" t="s">
        <v>1841</v>
      </c>
      <c r="B382" s="75" t="s">
        <v>2959</v>
      </c>
      <c r="C382" s="75" t="s">
        <v>2856</v>
      </c>
      <c r="D382" s="75">
        <v>0</v>
      </c>
      <c r="E382" s="75">
        <v>1</v>
      </c>
      <c r="F382" s="75">
        <v>0</v>
      </c>
      <c r="G382" s="75">
        <f t="shared" si="6"/>
        <v>1</v>
      </c>
      <c r="H382" s="75" t="s">
        <v>16</v>
      </c>
      <c r="I382" s="75" t="s">
        <v>80</v>
      </c>
      <c r="J382" s="75" t="s">
        <v>80</v>
      </c>
    </row>
    <row r="383" spans="1:10" ht="28.8" x14ac:dyDescent="0.3">
      <c r="A383" s="75" t="s">
        <v>1873</v>
      </c>
      <c r="B383" s="75" t="s">
        <v>2959</v>
      </c>
      <c r="C383" s="75" t="s">
        <v>2856</v>
      </c>
      <c r="D383" s="75">
        <v>0</v>
      </c>
      <c r="E383" s="75">
        <v>1</v>
      </c>
      <c r="F383" s="75">
        <v>0</v>
      </c>
      <c r="G383" s="75">
        <f t="shared" si="6"/>
        <v>1</v>
      </c>
      <c r="H383" s="75" t="s">
        <v>16</v>
      </c>
      <c r="I383" s="75" t="s">
        <v>80</v>
      </c>
      <c r="J383" s="75" t="s">
        <v>80</v>
      </c>
    </row>
    <row r="384" spans="1:10" ht="28.8" x14ac:dyDescent="0.3">
      <c r="A384" s="75" t="s">
        <v>1848</v>
      </c>
      <c r="B384" s="75" t="s">
        <v>2959</v>
      </c>
      <c r="C384" s="75" t="s">
        <v>2856</v>
      </c>
      <c r="D384" s="75">
        <v>0</v>
      </c>
      <c r="E384" s="75">
        <v>1</v>
      </c>
      <c r="F384" s="75">
        <v>0</v>
      </c>
      <c r="G384" s="75">
        <f t="shared" si="6"/>
        <v>1</v>
      </c>
      <c r="H384" s="75" t="s">
        <v>16</v>
      </c>
      <c r="I384" s="75" t="s">
        <v>80</v>
      </c>
      <c r="J384" s="75" t="s">
        <v>80</v>
      </c>
    </row>
    <row r="385" spans="1:10" ht="28.8" hidden="1" x14ac:dyDescent="0.3">
      <c r="A385" s="75" t="s">
        <v>895</v>
      </c>
      <c r="B385" s="75" t="s">
        <v>2959</v>
      </c>
      <c r="C385" s="75" t="s">
        <v>2203</v>
      </c>
      <c r="D385" s="75">
        <v>1</v>
      </c>
      <c r="E385" s="75">
        <v>0</v>
      </c>
      <c r="F385" s="75">
        <v>0</v>
      </c>
      <c r="G385" s="75">
        <f t="shared" si="6"/>
        <v>1</v>
      </c>
      <c r="H385" s="75" t="s">
        <v>16</v>
      </c>
      <c r="I385" s="75" t="s">
        <v>80</v>
      </c>
      <c r="J385" s="75" t="s">
        <v>80</v>
      </c>
    </row>
    <row r="386" spans="1:10" ht="28.8" hidden="1" x14ac:dyDescent="0.3">
      <c r="A386" s="75" t="s">
        <v>1852</v>
      </c>
      <c r="B386" s="75" t="s">
        <v>2959</v>
      </c>
      <c r="C386" s="75" t="s">
        <v>3018</v>
      </c>
      <c r="D386" s="75">
        <v>0</v>
      </c>
      <c r="E386" s="75">
        <v>1</v>
      </c>
      <c r="F386" s="75">
        <v>0</v>
      </c>
      <c r="G386" s="75">
        <f t="shared" ref="G386:G449" si="7">(D386+E386)</f>
        <v>1</v>
      </c>
      <c r="H386" s="75" t="s">
        <v>16</v>
      </c>
      <c r="I386" s="75" t="s">
        <v>80</v>
      </c>
      <c r="J386" s="75" t="s">
        <v>80</v>
      </c>
    </row>
    <row r="387" spans="1:10" ht="28.8" hidden="1" x14ac:dyDescent="0.3">
      <c r="A387" s="75" t="s">
        <v>2384</v>
      </c>
      <c r="B387" s="75" t="s">
        <v>2959</v>
      </c>
      <c r="C387" s="75" t="s">
        <v>25</v>
      </c>
      <c r="D387" s="75">
        <v>1</v>
      </c>
      <c r="E387" s="75">
        <v>0</v>
      </c>
      <c r="F387" s="75">
        <v>0</v>
      </c>
      <c r="G387" s="75">
        <f t="shared" si="7"/>
        <v>1</v>
      </c>
      <c r="H387" s="75" t="s">
        <v>611</v>
      </c>
      <c r="I387" s="75" t="s">
        <v>11</v>
      </c>
      <c r="J387" s="75" t="s">
        <v>11</v>
      </c>
    </row>
    <row r="388" spans="1:10" ht="28.8" hidden="1" x14ac:dyDescent="0.3">
      <c r="A388" s="75" t="s">
        <v>2024</v>
      </c>
      <c r="B388" s="75" t="s">
        <v>2959</v>
      </c>
      <c r="C388" s="75" t="s">
        <v>2203</v>
      </c>
      <c r="D388" s="75">
        <v>0</v>
      </c>
      <c r="E388" s="75">
        <v>1</v>
      </c>
      <c r="F388" s="75">
        <v>0</v>
      </c>
      <c r="G388" s="75">
        <f t="shared" si="7"/>
        <v>1</v>
      </c>
      <c r="H388" s="75" t="s">
        <v>16</v>
      </c>
      <c r="I388" s="75" t="s">
        <v>80</v>
      </c>
      <c r="J388" s="75" t="s">
        <v>80</v>
      </c>
    </row>
    <row r="389" spans="1:10" ht="28.8" hidden="1" x14ac:dyDescent="0.3">
      <c r="A389" s="75" t="s">
        <v>1859</v>
      </c>
      <c r="B389" s="75" t="s">
        <v>2959</v>
      </c>
      <c r="C389" s="75" t="s">
        <v>2203</v>
      </c>
      <c r="D389" s="75">
        <v>0</v>
      </c>
      <c r="E389" s="75">
        <v>1</v>
      </c>
      <c r="F389" s="75">
        <v>0</v>
      </c>
      <c r="G389" s="75">
        <f t="shared" si="7"/>
        <v>1</v>
      </c>
      <c r="H389" s="75" t="s">
        <v>16</v>
      </c>
      <c r="I389" s="75" t="s">
        <v>80</v>
      </c>
      <c r="J389" s="75" t="s">
        <v>2083</v>
      </c>
    </row>
    <row r="390" spans="1:10" ht="28.8" hidden="1" x14ac:dyDescent="0.3">
      <c r="A390" s="75" t="s">
        <v>1875</v>
      </c>
      <c r="B390" s="75" t="s">
        <v>2959</v>
      </c>
      <c r="C390" s="75" t="s">
        <v>3018</v>
      </c>
      <c r="D390" s="75">
        <v>0</v>
      </c>
      <c r="E390" s="75">
        <v>1</v>
      </c>
      <c r="F390" s="75">
        <v>0</v>
      </c>
      <c r="G390" s="75">
        <f t="shared" si="7"/>
        <v>1</v>
      </c>
      <c r="H390" s="75" t="s">
        <v>16</v>
      </c>
      <c r="I390" s="75" t="s">
        <v>83</v>
      </c>
      <c r="J390" s="75" t="s">
        <v>2087</v>
      </c>
    </row>
    <row r="391" spans="1:10" ht="28.8" hidden="1" x14ac:dyDescent="0.3">
      <c r="A391" s="75" t="s">
        <v>1860</v>
      </c>
      <c r="B391" s="75" t="s">
        <v>2959</v>
      </c>
      <c r="C391" s="75" t="s">
        <v>3018</v>
      </c>
      <c r="D391" s="75">
        <v>0</v>
      </c>
      <c r="E391" s="75">
        <v>1</v>
      </c>
      <c r="F391" s="75">
        <v>0</v>
      </c>
      <c r="G391" s="75">
        <f t="shared" si="7"/>
        <v>1</v>
      </c>
      <c r="H391" s="75" t="s">
        <v>16</v>
      </c>
      <c r="I391" s="75" t="s">
        <v>80</v>
      </c>
      <c r="J391" s="75" t="s">
        <v>80</v>
      </c>
    </row>
    <row r="392" spans="1:10" ht="28.8" hidden="1" x14ac:dyDescent="0.3">
      <c r="A392" s="75" t="s">
        <v>2003</v>
      </c>
      <c r="B392" s="75" t="s">
        <v>2959</v>
      </c>
      <c r="C392" s="75" t="s">
        <v>3018</v>
      </c>
      <c r="D392" s="75">
        <v>0</v>
      </c>
      <c r="E392" s="75">
        <v>1</v>
      </c>
      <c r="F392" s="75">
        <v>0</v>
      </c>
      <c r="G392" s="75">
        <f t="shared" si="7"/>
        <v>1</v>
      </c>
      <c r="H392" s="75" t="s">
        <v>611</v>
      </c>
      <c r="I392" s="75" t="s">
        <v>11</v>
      </c>
      <c r="J392" s="75" t="s">
        <v>11</v>
      </c>
    </row>
    <row r="393" spans="1:10" ht="28.8" hidden="1" x14ac:dyDescent="0.3">
      <c r="A393" s="75" t="s">
        <v>2381</v>
      </c>
      <c r="B393" s="75" t="s">
        <v>2959</v>
      </c>
      <c r="C393" s="75" t="s">
        <v>25</v>
      </c>
      <c r="D393" s="75">
        <v>0</v>
      </c>
      <c r="E393" s="75">
        <v>1</v>
      </c>
      <c r="F393" s="75">
        <v>0</v>
      </c>
      <c r="G393" s="75">
        <f t="shared" si="7"/>
        <v>1</v>
      </c>
      <c r="H393" s="75" t="s">
        <v>611</v>
      </c>
      <c r="I393" s="75" t="s">
        <v>11</v>
      </c>
      <c r="J393" s="75" t="s">
        <v>2122</v>
      </c>
    </row>
    <row r="394" spans="1:10" ht="28.8" hidden="1" x14ac:dyDescent="0.3">
      <c r="A394" s="75" t="s">
        <v>2409</v>
      </c>
      <c r="B394" s="75" t="s">
        <v>2959</v>
      </c>
      <c r="C394" s="75" t="s">
        <v>25</v>
      </c>
      <c r="D394" s="75">
        <v>1</v>
      </c>
      <c r="E394" s="75">
        <v>0</v>
      </c>
      <c r="F394" s="75">
        <v>0</v>
      </c>
      <c r="G394" s="75">
        <f t="shared" si="7"/>
        <v>1</v>
      </c>
      <c r="H394" s="75" t="s">
        <v>611</v>
      </c>
      <c r="I394" s="75" t="s">
        <v>11</v>
      </c>
      <c r="J394" s="75" t="s">
        <v>11</v>
      </c>
    </row>
    <row r="395" spans="1:10" ht="28.8" hidden="1" x14ac:dyDescent="0.3">
      <c r="A395" s="75" t="s">
        <v>2505</v>
      </c>
      <c r="B395" s="75" t="s">
        <v>2959</v>
      </c>
      <c r="C395" s="75" t="s">
        <v>2872</v>
      </c>
      <c r="D395" s="75">
        <v>1</v>
      </c>
      <c r="E395" s="75">
        <v>4</v>
      </c>
      <c r="F395" s="75">
        <v>0</v>
      </c>
      <c r="G395" s="75">
        <f t="shared" si="7"/>
        <v>5</v>
      </c>
      <c r="H395" s="75" t="s">
        <v>611</v>
      </c>
      <c r="I395" s="75" t="s">
        <v>11</v>
      </c>
      <c r="J395" s="75" t="s">
        <v>11</v>
      </c>
    </row>
    <row r="396" spans="1:10" ht="28.8" hidden="1" x14ac:dyDescent="0.3">
      <c r="A396" s="75" t="s">
        <v>2615</v>
      </c>
      <c r="B396" s="75" t="s">
        <v>2959</v>
      </c>
      <c r="C396" s="75" t="s">
        <v>3018</v>
      </c>
      <c r="D396" s="75">
        <v>1</v>
      </c>
      <c r="E396" s="75">
        <v>0</v>
      </c>
      <c r="F396" s="75">
        <v>0</v>
      </c>
      <c r="G396" s="75">
        <f t="shared" si="7"/>
        <v>1</v>
      </c>
      <c r="H396" s="75" t="s">
        <v>13</v>
      </c>
      <c r="I396" s="75" t="s">
        <v>13</v>
      </c>
      <c r="J396" s="75" t="s">
        <v>62</v>
      </c>
    </row>
    <row r="397" spans="1:10" ht="43.2" hidden="1" x14ac:dyDescent="0.3">
      <c r="A397" s="75" t="s">
        <v>3038</v>
      </c>
      <c r="B397" s="75" t="s">
        <v>2962</v>
      </c>
      <c r="C397" s="75" t="s">
        <v>2039</v>
      </c>
      <c r="D397" s="75">
        <v>1</v>
      </c>
      <c r="E397" s="75">
        <v>1</v>
      </c>
      <c r="F397" s="75">
        <v>0</v>
      </c>
      <c r="G397" s="75">
        <f t="shared" si="7"/>
        <v>2</v>
      </c>
      <c r="H397" s="75" t="s">
        <v>13</v>
      </c>
      <c r="I397" s="75" t="s">
        <v>62</v>
      </c>
      <c r="J397" s="75" t="s">
        <v>62</v>
      </c>
    </row>
    <row r="398" spans="1:10" ht="28.8" hidden="1" x14ac:dyDescent="0.3">
      <c r="A398" s="75" t="s">
        <v>1976</v>
      </c>
      <c r="B398" s="75" t="s">
        <v>2959</v>
      </c>
      <c r="C398" s="75" t="s">
        <v>3018</v>
      </c>
      <c r="D398" s="75">
        <v>0</v>
      </c>
      <c r="E398" s="75">
        <v>1</v>
      </c>
      <c r="F398" s="75">
        <v>0</v>
      </c>
      <c r="G398" s="75">
        <f t="shared" si="7"/>
        <v>1</v>
      </c>
      <c r="H398" s="75" t="s">
        <v>13</v>
      </c>
      <c r="I398" s="75" t="s">
        <v>62</v>
      </c>
      <c r="J398" s="75" t="s">
        <v>62</v>
      </c>
    </row>
    <row r="399" spans="1:10" ht="28.8" hidden="1" x14ac:dyDescent="0.3">
      <c r="A399" s="75" t="s">
        <v>2616</v>
      </c>
      <c r="B399" s="75" t="s">
        <v>2959</v>
      </c>
      <c r="C399" s="75" t="s">
        <v>2872</v>
      </c>
      <c r="D399" s="75">
        <v>1</v>
      </c>
      <c r="E399" s="75">
        <v>0</v>
      </c>
      <c r="F399" s="75">
        <v>0</v>
      </c>
      <c r="G399" s="75">
        <f t="shared" si="7"/>
        <v>1</v>
      </c>
      <c r="H399" s="75" t="s">
        <v>94</v>
      </c>
      <c r="I399" s="75" t="s">
        <v>12</v>
      </c>
      <c r="J399" s="75" t="s">
        <v>12</v>
      </c>
    </row>
    <row r="400" spans="1:10" ht="28.8" hidden="1" x14ac:dyDescent="0.3">
      <c r="A400" s="75" t="s">
        <v>2550</v>
      </c>
      <c r="B400" s="75" t="s">
        <v>2959</v>
      </c>
      <c r="C400" s="75" t="s">
        <v>3018</v>
      </c>
      <c r="D400" s="75">
        <v>0</v>
      </c>
      <c r="E400" s="75">
        <v>1</v>
      </c>
      <c r="F400" s="75">
        <v>0</v>
      </c>
      <c r="G400" s="75">
        <f t="shared" si="7"/>
        <v>1</v>
      </c>
      <c r="H400" s="75" t="s">
        <v>20</v>
      </c>
      <c r="I400" s="75" t="s">
        <v>65</v>
      </c>
      <c r="J400" s="75" t="s">
        <v>1420</v>
      </c>
    </row>
    <row r="401" spans="1:10" ht="28.8" hidden="1" x14ac:dyDescent="0.3">
      <c r="A401" s="75" t="s">
        <v>2374</v>
      </c>
      <c r="B401" s="75" t="s">
        <v>2959</v>
      </c>
      <c r="C401" s="75" t="s">
        <v>25</v>
      </c>
      <c r="D401" s="75">
        <v>0</v>
      </c>
      <c r="E401" s="75">
        <v>1</v>
      </c>
      <c r="F401" s="75">
        <v>0</v>
      </c>
      <c r="G401" s="75">
        <f t="shared" si="7"/>
        <v>1</v>
      </c>
      <c r="H401" s="75" t="s">
        <v>20</v>
      </c>
      <c r="I401" s="75" t="s">
        <v>64</v>
      </c>
      <c r="J401" s="75" t="s">
        <v>996</v>
      </c>
    </row>
    <row r="402" spans="1:10" ht="28.8" hidden="1" x14ac:dyDescent="0.3">
      <c r="A402" s="75" t="s">
        <v>2509</v>
      </c>
      <c r="B402" s="75" t="s">
        <v>2959</v>
      </c>
      <c r="C402" s="75" t="s">
        <v>3018</v>
      </c>
      <c r="D402" s="75">
        <v>0</v>
      </c>
      <c r="E402" s="75">
        <v>1</v>
      </c>
      <c r="F402" s="75">
        <v>0</v>
      </c>
      <c r="G402" s="75">
        <f t="shared" si="7"/>
        <v>1</v>
      </c>
      <c r="H402" s="75" t="s">
        <v>20</v>
      </c>
      <c r="I402" s="75" t="s">
        <v>64</v>
      </c>
      <c r="J402" s="75" t="s">
        <v>402</v>
      </c>
    </row>
    <row r="403" spans="1:10" ht="43.2" hidden="1" x14ac:dyDescent="0.3">
      <c r="A403" s="75" t="s">
        <v>2968</v>
      </c>
      <c r="B403" s="75" t="s">
        <v>2962</v>
      </c>
      <c r="C403" s="75" t="s">
        <v>2039</v>
      </c>
      <c r="D403" s="75">
        <v>0</v>
      </c>
      <c r="E403" s="75">
        <v>0</v>
      </c>
      <c r="F403" s="75">
        <v>1</v>
      </c>
      <c r="G403" s="75">
        <f t="shared" si="7"/>
        <v>0</v>
      </c>
      <c r="H403" s="75" t="s">
        <v>3</v>
      </c>
      <c r="I403" s="75" t="s">
        <v>3</v>
      </c>
      <c r="J403" s="75" t="s">
        <v>304</v>
      </c>
    </row>
    <row r="404" spans="1:10" ht="28.8" hidden="1" x14ac:dyDescent="0.3">
      <c r="A404" s="75" t="s">
        <v>2547</v>
      </c>
      <c r="B404" s="75" t="s">
        <v>2959</v>
      </c>
      <c r="C404" s="75" t="s">
        <v>3018</v>
      </c>
      <c r="D404" s="75">
        <v>0</v>
      </c>
      <c r="E404" s="75">
        <v>1</v>
      </c>
      <c r="F404" s="75">
        <v>0</v>
      </c>
      <c r="G404" s="75">
        <f t="shared" si="7"/>
        <v>1</v>
      </c>
      <c r="H404" s="75" t="s">
        <v>3</v>
      </c>
      <c r="I404" s="75" t="s">
        <v>3</v>
      </c>
      <c r="J404" s="75" t="s">
        <v>304</v>
      </c>
    </row>
    <row r="405" spans="1:10" ht="28.8" hidden="1" x14ac:dyDescent="0.3">
      <c r="A405" s="75" t="s">
        <v>1518</v>
      </c>
      <c r="B405" s="75" t="s">
        <v>2959</v>
      </c>
      <c r="C405" s="75" t="s">
        <v>2872</v>
      </c>
      <c r="D405" s="75">
        <v>1</v>
      </c>
      <c r="E405" s="75">
        <v>2</v>
      </c>
      <c r="F405" s="75">
        <v>0</v>
      </c>
      <c r="G405" s="75">
        <f t="shared" si="7"/>
        <v>3</v>
      </c>
      <c r="H405" s="75" t="s">
        <v>22</v>
      </c>
      <c r="I405" s="75" t="s">
        <v>246</v>
      </c>
      <c r="J405" s="75" t="s">
        <v>246</v>
      </c>
    </row>
    <row r="406" spans="1:10" ht="28.8" x14ac:dyDescent="0.3">
      <c r="A406" s="75" t="s">
        <v>2536</v>
      </c>
      <c r="B406" s="75" t="s">
        <v>2959</v>
      </c>
      <c r="C406" s="75" t="s">
        <v>2856</v>
      </c>
      <c r="D406" s="75">
        <v>1</v>
      </c>
      <c r="E406" s="75">
        <v>0</v>
      </c>
      <c r="F406" s="75">
        <v>0</v>
      </c>
      <c r="G406" s="75">
        <f t="shared" si="7"/>
        <v>1</v>
      </c>
      <c r="H406" s="75" t="s">
        <v>19</v>
      </c>
      <c r="I406" s="75" t="s">
        <v>19</v>
      </c>
      <c r="J406" s="75" t="s">
        <v>191</v>
      </c>
    </row>
    <row r="407" spans="1:10" ht="28.8" hidden="1" x14ac:dyDescent="0.3">
      <c r="A407" s="75" t="s">
        <v>1977</v>
      </c>
      <c r="B407" s="75" t="s">
        <v>2959</v>
      </c>
      <c r="C407" s="75" t="s">
        <v>2203</v>
      </c>
      <c r="D407" s="75">
        <v>0</v>
      </c>
      <c r="E407" s="75">
        <v>1</v>
      </c>
      <c r="F407" s="75">
        <v>0</v>
      </c>
      <c r="G407" s="75">
        <f t="shared" si="7"/>
        <v>1</v>
      </c>
      <c r="H407" s="75" t="s">
        <v>22</v>
      </c>
      <c r="I407" s="75" t="s">
        <v>22</v>
      </c>
      <c r="J407" s="75" t="s">
        <v>246</v>
      </c>
    </row>
    <row r="408" spans="1:10" ht="28.8" hidden="1" x14ac:dyDescent="0.3">
      <c r="A408" s="75" t="s">
        <v>1534</v>
      </c>
      <c r="B408" s="75" t="s">
        <v>2959</v>
      </c>
      <c r="C408" s="75" t="s">
        <v>2872</v>
      </c>
      <c r="D408" s="75">
        <v>1</v>
      </c>
      <c r="E408" s="75">
        <v>1</v>
      </c>
      <c r="F408" s="75">
        <v>0</v>
      </c>
      <c r="G408" s="75">
        <f t="shared" si="7"/>
        <v>2</v>
      </c>
      <c r="H408" s="75" t="s">
        <v>95</v>
      </c>
      <c r="I408" s="75" t="s">
        <v>7</v>
      </c>
      <c r="J408" s="75" t="s">
        <v>374</v>
      </c>
    </row>
    <row r="409" spans="1:10" ht="28.8" hidden="1" x14ac:dyDescent="0.3">
      <c r="A409" s="75" t="s">
        <v>3039</v>
      </c>
      <c r="B409" s="75" t="s">
        <v>2959</v>
      </c>
      <c r="C409" s="75" t="s">
        <v>25</v>
      </c>
      <c r="D409" s="75">
        <v>0</v>
      </c>
      <c r="E409" s="75">
        <v>1</v>
      </c>
      <c r="F409" s="75">
        <v>0</v>
      </c>
      <c r="G409" s="75">
        <f t="shared" si="7"/>
        <v>1</v>
      </c>
      <c r="H409" s="75" t="s">
        <v>95</v>
      </c>
      <c r="I409" s="75" t="s">
        <v>7</v>
      </c>
      <c r="J409" s="75" t="s">
        <v>381</v>
      </c>
    </row>
    <row r="410" spans="1:10" ht="28.8" hidden="1" x14ac:dyDescent="0.3">
      <c r="A410" s="75" t="s">
        <v>2552</v>
      </c>
      <c r="B410" s="75" t="s">
        <v>2959</v>
      </c>
      <c r="C410" s="75" t="s">
        <v>2872</v>
      </c>
      <c r="D410" s="75">
        <v>1</v>
      </c>
      <c r="E410" s="75">
        <v>0</v>
      </c>
      <c r="F410" s="75">
        <v>0</v>
      </c>
      <c r="G410" s="75">
        <f t="shared" si="7"/>
        <v>1</v>
      </c>
      <c r="H410" s="75" t="s">
        <v>17</v>
      </c>
      <c r="I410" s="75" t="s">
        <v>97</v>
      </c>
      <c r="J410" s="75" t="s">
        <v>307</v>
      </c>
    </row>
    <row r="411" spans="1:10" ht="28.8" hidden="1" x14ac:dyDescent="0.3">
      <c r="A411" s="75" t="s">
        <v>2380</v>
      </c>
      <c r="B411" s="75" t="s">
        <v>2959</v>
      </c>
      <c r="C411" s="75" t="s">
        <v>25</v>
      </c>
      <c r="D411" s="75">
        <v>0</v>
      </c>
      <c r="E411" s="75">
        <v>1</v>
      </c>
      <c r="F411" s="75">
        <v>0</v>
      </c>
      <c r="G411" s="75">
        <f t="shared" si="7"/>
        <v>1</v>
      </c>
      <c r="H411" s="75" t="s">
        <v>17</v>
      </c>
      <c r="I411" s="75" t="s">
        <v>99</v>
      </c>
      <c r="J411" s="75" t="s">
        <v>1383</v>
      </c>
    </row>
    <row r="412" spans="1:10" ht="28.8" hidden="1" x14ac:dyDescent="0.3">
      <c r="A412" s="75" t="s">
        <v>2284</v>
      </c>
      <c r="B412" s="75" t="s">
        <v>2959</v>
      </c>
      <c r="C412" s="75" t="s">
        <v>2203</v>
      </c>
      <c r="D412" s="75">
        <v>1</v>
      </c>
      <c r="E412" s="75">
        <v>0</v>
      </c>
      <c r="F412" s="75">
        <v>0</v>
      </c>
      <c r="G412" s="75">
        <f t="shared" si="7"/>
        <v>1</v>
      </c>
      <c r="H412" s="75" t="s">
        <v>4</v>
      </c>
      <c r="I412" s="75" t="s">
        <v>59</v>
      </c>
      <c r="J412" s="75" t="s">
        <v>59</v>
      </c>
    </row>
    <row r="413" spans="1:10" hidden="1" x14ac:dyDescent="0.3">
      <c r="A413" s="75" t="s">
        <v>1744</v>
      </c>
      <c r="B413" s="75" t="s">
        <v>2887</v>
      </c>
      <c r="C413" s="75" t="s">
        <v>1362</v>
      </c>
      <c r="D413" s="75">
        <v>0</v>
      </c>
      <c r="E413" s="75">
        <v>1</v>
      </c>
      <c r="F413" s="75">
        <v>0</v>
      </c>
      <c r="G413" s="75">
        <f t="shared" si="7"/>
        <v>1</v>
      </c>
      <c r="H413" s="75" t="s">
        <v>2</v>
      </c>
      <c r="I413" s="75" t="s">
        <v>89</v>
      </c>
      <c r="J413" s="75" t="s">
        <v>139</v>
      </c>
    </row>
    <row r="414" spans="1:10" hidden="1" x14ac:dyDescent="0.3">
      <c r="A414" s="75" t="s">
        <v>956</v>
      </c>
      <c r="B414" s="75" t="s">
        <v>1467</v>
      </c>
      <c r="C414" s="75" t="s">
        <v>1467</v>
      </c>
      <c r="D414" s="75">
        <v>0</v>
      </c>
      <c r="E414" s="75">
        <v>1</v>
      </c>
      <c r="F414" s="75">
        <v>0</v>
      </c>
      <c r="G414" s="75">
        <f t="shared" si="7"/>
        <v>1</v>
      </c>
      <c r="H414" s="75" t="s">
        <v>20</v>
      </c>
      <c r="I414" s="75" t="s">
        <v>64</v>
      </c>
      <c r="J414" s="75" t="s">
        <v>2052</v>
      </c>
    </row>
    <row r="415" spans="1:10" ht="28.8" hidden="1" x14ac:dyDescent="0.3">
      <c r="A415" s="75" t="s">
        <v>891</v>
      </c>
      <c r="B415" s="75" t="s">
        <v>2967</v>
      </c>
      <c r="C415" s="75" t="s">
        <v>2040</v>
      </c>
      <c r="D415" s="75">
        <v>0</v>
      </c>
      <c r="E415" s="75">
        <v>1</v>
      </c>
      <c r="F415" s="75">
        <v>0</v>
      </c>
      <c r="G415" s="75">
        <f t="shared" si="7"/>
        <v>1</v>
      </c>
      <c r="H415" s="75" t="s">
        <v>611</v>
      </c>
      <c r="I415" s="75" t="s">
        <v>85</v>
      </c>
      <c r="J415" s="75" t="s">
        <v>2110</v>
      </c>
    </row>
    <row r="416" spans="1:10" ht="28.8" hidden="1" x14ac:dyDescent="0.3">
      <c r="A416" s="75" t="s">
        <v>21</v>
      </c>
      <c r="B416" s="75" t="s">
        <v>2967</v>
      </c>
      <c r="C416" s="75" t="s">
        <v>2040</v>
      </c>
      <c r="D416" s="75">
        <v>0</v>
      </c>
      <c r="E416" s="75">
        <v>1</v>
      </c>
      <c r="F416" s="75">
        <v>1</v>
      </c>
      <c r="G416" s="75">
        <f t="shared" si="7"/>
        <v>1</v>
      </c>
      <c r="H416" s="75" t="s">
        <v>611</v>
      </c>
      <c r="I416" s="75" t="s">
        <v>11</v>
      </c>
      <c r="J416" s="75" t="s">
        <v>11</v>
      </c>
    </row>
    <row r="417" spans="1:10" ht="28.8" hidden="1" x14ac:dyDescent="0.3">
      <c r="A417" s="75" t="s">
        <v>1902</v>
      </c>
      <c r="B417" s="75" t="s">
        <v>44</v>
      </c>
      <c r="C417" s="75" t="s">
        <v>44</v>
      </c>
      <c r="D417" s="75">
        <v>0</v>
      </c>
      <c r="E417" s="75">
        <v>1</v>
      </c>
      <c r="F417" s="75">
        <v>0</v>
      </c>
      <c r="G417" s="75">
        <f t="shared" si="7"/>
        <v>1</v>
      </c>
      <c r="H417" s="75" t="s">
        <v>4</v>
      </c>
      <c r="I417" s="75" t="s">
        <v>55</v>
      </c>
      <c r="J417" s="75" t="s">
        <v>55</v>
      </c>
    </row>
    <row r="418" spans="1:10" ht="28.8" hidden="1" x14ac:dyDescent="0.3">
      <c r="A418" s="75" t="s">
        <v>1447</v>
      </c>
      <c r="B418" s="75" t="s">
        <v>2959</v>
      </c>
      <c r="C418" s="75" t="s">
        <v>1400</v>
      </c>
      <c r="D418" s="75">
        <v>0</v>
      </c>
      <c r="E418" s="75">
        <v>1</v>
      </c>
      <c r="F418" s="75">
        <v>0</v>
      </c>
      <c r="G418" s="75">
        <f t="shared" si="7"/>
        <v>1</v>
      </c>
      <c r="H418" s="75" t="s">
        <v>16</v>
      </c>
      <c r="I418" s="75" t="s">
        <v>80</v>
      </c>
      <c r="J418" s="75" t="s">
        <v>80</v>
      </c>
    </row>
    <row r="419" spans="1:10" ht="28.8" hidden="1" x14ac:dyDescent="0.3">
      <c r="A419" s="75" t="s">
        <v>1147</v>
      </c>
      <c r="B419" s="75" t="s">
        <v>2887</v>
      </c>
      <c r="C419" s="75" t="s">
        <v>3018</v>
      </c>
      <c r="D419" s="75">
        <v>0</v>
      </c>
      <c r="E419" s="75">
        <v>1</v>
      </c>
      <c r="F419" s="75">
        <v>0</v>
      </c>
      <c r="G419" s="75">
        <f t="shared" si="7"/>
        <v>1</v>
      </c>
      <c r="H419" s="75" t="s">
        <v>15</v>
      </c>
      <c r="I419" s="75" t="s">
        <v>69</v>
      </c>
      <c r="J419" s="75" t="s">
        <v>69</v>
      </c>
    </row>
    <row r="420" spans="1:10" ht="28.8" x14ac:dyDescent="0.3">
      <c r="A420" s="75" t="s">
        <v>903</v>
      </c>
      <c r="B420" s="75" t="s">
        <v>2887</v>
      </c>
      <c r="C420" s="75" t="s">
        <v>2856</v>
      </c>
      <c r="D420" s="75">
        <v>0</v>
      </c>
      <c r="E420" s="75">
        <v>1</v>
      </c>
      <c r="F420" s="75">
        <v>0</v>
      </c>
      <c r="G420" s="75">
        <f t="shared" si="7"/>
        <v>1</v>
      </c>
      <c r="H420" s="75" t="s">
        <v>16</v>
      </c>
      <c r="I420" s="75" t="s">
        <v>80</v>
      </c>
      <c r="J420" s="75" t="s">
        <v>80</v>
      </c>
    </row>
    <row r="421" spans="1:10" ht="28.8" hidden="1" x14ac:dyDescent="0.3">
      <c r="A421" s="75" t="s">
        <v>2015</v>
      </c>
      <c r="B421" s="75" t="s">
        <v>2967</v>
      </c>
      <c r="C421" s="75" t="s">
        <v>2203</v>
      </c>
      <c r="D421" s="75">
        <v>0</v>
      </c>
      <c r="E421" s="75">
        <v>1</v>
      </c>
      <c r="F421" s="75">
        <v>0</v>
      </c>
      <c r="G421" s="75">
        <f t="shared" si="7"/>
        <v>1</v>
      </c>
      <c r="H421" s="75" t="s">
        <v>611</v>
      </c>
      <c r="I421" s="75" t="s">
        <v>85</v>
      </c>
      <c r="J421" s="75" t="s">
        <v>85</v>
      </c>
    </row>
    <row r="422" spans="1:10" ht="28.8" hidden="1" x14ac:dyDescent="0.3">
      <c r="A422" s="75" t="s">
        <v>780</v>
      </c>
      <c r="B422" s="75" t="s">
        <v>2959</v>
      </c>
      <c r="C422" s="75" t="s">
        <v>37</v>
      </c>
      <c r="D422" s="75">
        <v>1</v>
      </c>
      <c r="E422" s="75">
        <v>0</v>
      </c>
      <c r="F422" s="75">
        <v>0</v>
      </c>
      <c r="G422" s="75">
        <f t="shared" si="7"/>
        <v>1</v>
      </c>
      <c r="H422" s="75" t="s">
        <v>2</v>
      </c>
      <c r="I422" s="75" t="s">
        <v>90</v>
      </c>
      <c r="J422" s="75" t="s">
        <v>90</v>
      </c>
    </row>
    <row r="423" spans="1:10" ht="28.8" hidden="1" x14ac:dyDescent="0.3">
      <c r="A423" s="75" t="s">
        <v>1936</v>
      </c>
      <c r="B423" s="75" t="s">
        <v>2967</v>
      </c>
      <c r="C423" s="75" t="s">
        <v>2203</v>
      </c>
      <c r="D423" s="75">
        <v>0</v>
      </c>
      <c r="E423" s="75">
        <v>1</v>
      </c>
      <c r="F423" s="75">
        <v>0</v>
      </c>
      <c r="G423" s="75">
        <f t="shared" si="7"/>
        <v>1</v>
      </c>
      <c r="H423" s="75" t="s">
        <v>16</v>
      </c>
      <c r="I423" s="75" t="s">
        <v>80</v>
      </c>
      <c r="J423" s="75" t="s">
        <v>80</v>
      </c>
    </row>
    <row r="424" spans="1:10" ht="28.8" hidden="1" x14ac:dyDescent="0.3">
      <c r="A424" s="75" t="s">
        <v>900</v>
      </c>
      <c r="B424" s="75" t="s">
        <v>2962</v>
      </c>
      <c r="C424" s="75" t="s">
        <v>2203</v>
      </c>
      <c r="D424" s="75">
        <v>0</v>
      </c>
      <c r="E424" s="75">
        <v>1</v>
      </c>
      <c r="F424" s="75">
        <v>0</v>
      </c>
      <c r="G424" s="75">
        <f t="shared" si="7"/>
        <v>1</v>
      </c>
      <c r="H424" s="75" t="s">
        <v>93</v>
      </c>
      <c r="I424" s="75" t="s">
        <v>6</v>
      </c>
      <c r="J424" s="75" t="s">
        <v>6</v>
      </c>
    </row>
    <row r="425" spans="1:10" ht="28.8" hidden="1" x14ac:dyDescent="0.3">
      <c r="A425" s="75" t="s">
        <v>2878</v>
      </c>
      <c r="B425" s="75" t="s">
        <v>2959</v>
      </c>
      <c r="C425" s="75" t="s">
        <v>2203</v>
      </c>
      <c r="D425" s="75">
        <v>0</v>
      </c>
      <c r="E425" s="75">
        <v>1</v>
      </c>
      <c r="F425" s="75">
        <v>0</v>
      </c>
      <c r="G425" s="75">
        <f t="shared" si="7"/>
        <v>1</v>
      </c>
      <c r="H425" s="75" t="s">
        <v>16</v>
      </c>
      <c r="I425" s="75" t="s">
        <v>80</v>
      </c>
      <c r="J425" s="75" t="s">
        <v>80</v>
      </c>
    </row>
    <row r="426" spans="1:10" ht="28.8" hidden="1" x14ac:dyDescent="0.3">
      <c r="A426" s="75" t="s">
        <v>1889</v>
      </c>
      <c r="B426" s="75" t="s">
        <v>2959</v>
      </c>
      <c r="C426" s="75" t="s">
        <v>2203</v>
      </c>
      <c r="D426" s="75">
        <v>0</v>
      </c>
      <c r="E426" s="75">
        <v>1</v>
      </c>
      <c r="F426" s="75">
        <v>0</v>
      </c>
      <c r="G426" s="75">
        <f t="shared" si="7"/>
        <v>1</v>
      </c>
      <c r="H426" s="75" t="s">
        <v>16</v>
      </c>
      <c r="I426" s="75" t="s">
        <v>80</v>
      </c>
      <c r="J426" s="75" t="s">
        <v>80</v>
      </c>
    </row>
    <row r="427" spans="1:10" ht="28.8" hidden="1" x14ac:dyDescent="0.3">
      <c r="A427" s="75" t="s">
        <v>2233</v>
      </c>
      <c r="B427" s="75" t="s">
        <v>2962</v>
      </c>
      <c r="C427" s="75" t="s">
        <v>2203</v>
      </c>
      <c r="D427" s="75">
        <v>1</v>
      </c>
      <c r="E427" s="75">
        <v>0</v>
      </c>
      <c r="F427" s="75">
        <v>0</v>
      </c>
      <c r="G427" s="75">
        <f t="shared" si="7"/>
        <v>1</v>
      </c>
      <c r="H427" s="75" t="s">
        <v>93</v>
      </c>
      <c r="I427" s="75" t="s">
        <v>6</v>
      </c>
      <c r="J427" s="75" t="s">
        <v>6</v>
      </c>
    </row>
    <row r="428" spans="1:10" ht="28.8" hidden="1" x14ac:dyDescent="0.3">
      <c r="A428" s="75" t="s">
        <v>909</v>
      </c>
      <c r="B428" s="75" t="s">
        <v>2962</v>
      </c>
      <c r="C428" s="75" t="s">
        <v>2203</v>
      </c>
      <c r="D428" s="75">
        <v>0</v>
      </c>
      <c r="E428" s="75">
        <v>1</v>
      </c>
      <c r="F428" s="75">
        <v>0</v>
      </c>
      <c r="G428" s="75">
        <f t="shared" si="7"/>
        <v>1</v>
      </c>
      <c r="H428" s="75" t="s">
        <v>611</v>
      </c>
      <c r="I428" s="75" t="s">
        <v>11</v>
      </c>
      <c r="J428" s="75" t="s">
        <v>2140</v>
      </c>
    </row>
    <row r="429" spans="1:10" ht="28.8" hidden="1" x14ac:dyDescent="0.3">
      <c r="A429" s="75" t="s">
        <v>913</v>
      </c>
      <c r="B429" s="75" t="s">
        <v>2962</v>
      </c>
      <c r="C429" s="75" t="s">
        <v>2203</v>
      </c>
      <c r="D429" s="75">
        <v>0</v>
      </c>
      <c r="E429" s="75">
        <v>1</v>
      </c>
      <c r="F429" s="75">
        <v>0</v>
      </c>
      <c r="G429" s="75">
        <f t="shared" si="7"/>
        <v>1</v>
      </c>
      <c r="H429" s="75" t="s">
        <v>93</v>
      </c>
      <c r="I429" s="75" t="s">
        <v>6</v>
      </c>
      <c r="J429" s="75" t="s">
        <v>6</v>
      </c>
    </row>
    <row r="430" spans="1:10" ht="28.8" hidden="1" x14ac:dyDescent="0.3">
      <c r="A430" s="75" t="s">
        <v>770</v>
      </c>
      <c r="B430" s="75" t="s">
        <v>2959</v>
      </c>
      <c r="C430" s="75" t="s">
        <v>37</v>
      </c>
      <c r="D430" s="75">
        <v>0</v>
      </c>
      <c r="E430" s="75">
        <v>0</v>
      </c>
      <c r="F430" s="75">
        <v>1</v>
      </c>
      <c r="G430" s="75">
        <f t="shared" si="7"/>
        <v>0</v>
      </c>
      <c r="H430" s="75" t="s">
        <v>9</v>
      </c>
      <c r="I430" s="75" t="s">
        <v>72</v>
      </c>
      <c r="J430" s="75" t="s">
        <v>72</v>
      </c>
    </row>
    <row r="431" spans="1:10" ht="28.8" hidden="1" x14ac:dyDescent="0.3">
      <c r="A431" s="75" t="s">
        <v>1651</v>
      </c>
      <c r="B431" s="75" t="s">
        <v>2959</v>
      </c>
      <c r="C431" s="75" t="s">
        <v>37</v>
      </c>
      <c r="D431" s="75">
        <v>0</v>
      </c>
      <c r="E431" s="75">
        <v>2</v>
      </c>
      <c r="F431" s="75">
        <v>0</v>
      </c>
      <c r="G431" s="75">
        <f t="shared" si="7"/>
        <v>2</v>
      </c>
      <c r="H431" s="75" t="s">
        <v>94</v>
      </c>
      <c r="I431" s="75" t="s">
        <v>12</v>
      </c>
      <c r="J431" s="75" t="s">
        <v>12</v>
      </c>
    </row>
    <row r="432" spans="1:10" ht="28.8" hidden="1" x14ac:dyDescent="0.3">
      <c r="A432" s="75" t="s">
        <v>886</v>
      </c>
      <c r="B432" s="75" t="s">
        <v>2959</v>
      </c>
      <c r="C432" s="75" t="s">
        <v>37</v>
      </c>
      <c r="D432" s="75">
        <v>0</v>
      </c>
      <c r="E432" s="75">
        <v>1</v>
      </c>
      <c r="F432" s="75">
        <v>0</v>
      </c>
      <c r="G432" s="75">
        <f t="shared" si="7"/>
        <v>1</v>
      </c>
      <c r="H432" s="75" t="s">
        <v>93</v>
      </c>
      <c r="I432" s="75" t="s">
        <v>6</v>
      </c>
      <c r="J432" s="75" t="s">
        <v>6</v>
      </c>
    </row>
    <row r="433" spans="1:10" ht="28.8" hidden="1" x14ac:dyDescent="0.3">
      <c r="A433" s="75" t="s">
        <v>1653</v>
      </c>
      <c r="B433" s="75" t="s">
        <v>2959</v>
      </c>
      <c r="C433" s="75" t="s">
        <v>37</v>
      </c>
      <c r="D433" s="75">
        <v>0</v>
      </c>
      <c r="E433" s="75">
        <v>1</v>
      </c>
      <c r="F433" s="75">
        <v>0</v>
      </c>
      <c r="G433" s="75">
        <f t="shared" si="7"/>
        <v>1</v>
      </c>
      <c r="H433" s="75" t="s">
        <v>93</v>
      </c>
      <c r="I433" s="75" t="s">
        <v>6</v>
      </c>
      <c r="J433" s="75" t="s">
        <v>6</v>
      </c>
    </row>
    <row r="434" spans="1:10" ht="28.8" hidden="1" x14ac:dyDescent="0.3">
      <c r="A434" s="75" t="s">
        <v>1654</v>
      </c>
      <c r="B434" s="75" t="s">
        <v>2959</v>
      </c>
      <c r="C434" s="75" t="s">
        <v>37</v>
      </c>
      <c r="D434" s="75">
        <v>0</v>
      </c>
      <c r="E434" s="75">
        <v>1</v>
      </c>
      <c r="F434" s="75">
        <v>0</v>
      </c>
      <c r="G434" s="75">
        <f t="shared" si="7"/>
        <v>1</v>
      </c>
      <c r="H434" s="75" t="s">
        <v>15</v>
      </c>
      <c r="I434" s="75" t="s">
        <v>70</v>
      </c>
      <c r="J434" s="75" t="s">
        <v>70</v>
      </c>
    </row>
    <row r="435" spans="1:10" ht="28.8" hidden="1" x14ac:dyDescent="0.3">
      <c r="A435" s="75" t="s">
        <v>783</v>
      </c>
      <c r="B435" s="75" t="s">
        <v>2959</v>
      </c>
      <c r="C435" s="75" t="s">
        <v>37</v>
      </c>
      <c r="D435" s="75">
        <v>0</v>
      </c>
      <c r="E435" s="75">
        <v>1</v>
      </c>
      <c r="F435" s="75">
        <v>1</v>
      </c>
      <c r="G435" s="75">
        <f t="shared" si="7"/>
        <v>1</v>
      </c>
      <c r="H435" s="75" t="s">
        <v>93</v>
      </c>
      <c r="I435" s="75" t="s">
        <v>6</v>
      </c>
      <c r="J435" s="75" t="s">
        <v>6</v>
      </c>
    </row>
    <row r="436" spans="1:10" ht="28.8" hidden="1" x14ac:dyDescent="0.3">
      <c r="A436" s="75" t="s">
        <v>2618</v>
      </c>
      <c r="B436" s="75" t="s">
        <v>2959</v>
      </c>
      <c r="C436" s="75" t="s">
        <v>2203</v>
      </c>
      <c r="D436" s="75">
        <v>1</v>
      </c>
      <c r="E436" s="75">
        <v>0</v>
      </c>
      <c r="F436" s="75">
        <v>0</v>
      </c>
      <c r="G436" s="75">
        <f t="shared" si="7"/>
        <v>1</v>
      </c>
      <c r="H436" s="75" t="s">
        <v>16</v>
      </c>
      <c r="I436" s="75" t="s">
        <v>80</v>
      </c>
      <c r="J436" s="75" t="s">
        <v>80</v>
      </c>
    </row>
    <row r="437" spans="1:10" ht="28.8" hidden="1" x14ac:dyDescent="0.3">
      <c r="A437" s="75" t="s">
        <v>749</v>
      </c>
      <c r="B437" s="75" t="s">
        <v>2959</v>
      </c>
      <c r="C437" s="75" t="s">
        <v>37</v>
      </c>
      <c r="D437" s="75">
        <v>0</v>
      </c>
      <c r="E437" s="75">
        <v>0</v>
      </c>
      <c r="F437" s="75">
        <v>1</v>
      </c>
      <c r="G437" s="75">
        <f t="shared" si="7"/>
        <v>0</v>
      </c>
      <c r="H437" s="75" t="s">
        <v>15</v>
      </c>
      <c r="I437" s="75" t="s">
        <v>67</v>
      </c>
      <c r="J437" s="75" t="s">
        <v>67</v>
      </c>
    </row>
    <row r="438" spans="1:10" ht="28.8" hidden="1" x14ac:dyDescent="0.3">
      <c r="A438" s="75" t="s">
        <v>771</v>
      </c>
      <c r="B438" s="75" t="s">
        <v>2959</v>
      </c>
      <c r="C438" s="75" t="s">
        <v>37</v>
      </c>
      <c r="D438" s="75">
        <v>0</v>
      </c>
      <c r="E438" s="75">
        <v>1</v>
      </c>
      <c r="F438" s="75">
        <v>0</v>
      </c>
      <c r="G438" s="75">
        <f t="shared" si="7"/>
        <v>1</v>
      </c>
      <c r="H438" s="75" t="s">
        <v>22</v>
      </c>
      <c r="I438" s="75" t="s">
        <v>22</v>
      </c>
      <c r="J438" s="75" t="s">
        <v>246</v>
      </c>
    </row>
    <row r="439" spans="1:10" ht="28.8" hidden="1" x14ac:dyDescent="0.3">
      <c r="A439" s="75" t="s">
        <v>1656</v>
      </c>
      <c r="B439" s="75" t="s">
        <v>2959</v>
      </c>
      <c r="C439" s="75" t="s">
        <v>37</v>
      </c>
      <c r="D439" s="75">
        <v>0</v>
      </c>
      <c r="E439" s="75">
        <v>1</v>
      </c>
      <c r="F439" s="75">
        <v>0</v>
      </c>
      <c r="G439" s="75">
        <f t="shared" si="7"/>
        <v>1</v>
      </c>
      <c r="H439" s="75" t="s">
        <v>93</v>
      </c>
      <c r="I439" s="75" t="s">
        <v>6</v>
      </c>
      <c r="J439" s="75" t="s">
        <v>6</v>
      </c>
    </row>
    <row r="440" spans="1:10" ht="28.8" hidden="1" x14ac:dyDescent="0.3">
      <c r="A440" s="75" t="s">
        <v>1657</v>
      </c>
      <c r="B440" s="75" t="s">
        <v>2959</v>
      </c>
      <c r="C440" s="75" t="s">
        <v>2203</v>
      </c>
      <c r="D440" s="75">
        <v>0</v>
      </c>
      <c r="E440" s="75">
        <v>3</v>
      </c>
      <c r="F440" s="75">
        <v>0</v>
      </c>
      <c r="G440" s="75">
        <f t="shared" si="7"/>
        <v>3</v>
      </c>
      <c r="H440" s="75" t="s">
        <v>13</v>
      </c>
      <c r="I440" s="75" t="s">
        <v>60</v>
      </c>
      <c r="J440" s="75" t="s">
        <v>60</v>
      </c>
    </row>
    <row r="441" spans="1:10" ht="28.8" hidden="1" x14ac:dyDescent="0.3">
      <c r="A441" s="75" t="s">
        <v>1452</v>
      </c>
      <c r="B441" s="75" t="s">
        <v>2959</v>
      </c>
      <c r="C441" s="75" t="s">
        <v>2203</v>
      </c>
      <c r="D441" s="75">
        <v>0</v>
      </c>
      <c r="E441" s="75">
        <v>1</v>
      </c>
      <c r="F441" s="75">
        <v>0</v>
      </c>
      <c r="G441" s="75">
        <f t="shared" si="7"/>
        <v>1</v>
      </c>
      <c r="H441" s="75" t="s">
        <v>63</v>
      </c>
      <c r="I441" s="75" t="s">
        <v>8</v>
      </c>
      <c r="J441" s="75" t="s">
        <v>290</v>
      </c>
    </row>
    <row r="442" spans="1:10" ht="28.8" hidden="1" x14ac:dyDescent="0.3">
      <c r="A442" s="75" t="s">
        <v>2264</v>
      </c>
      <c r="B442" s="75" t="s">
        <v>2959</v>
      </c>
      <c r="C442" s="75" t="s">
        <v>2203</v>
      </c>
      <c r="D442" s="75">
        <v>1</v>
      </c>
      <c r="E442" s="75">
        <v>0</v>
      </c>
      <c r="F442" s="75">
        <v>0</v>
      </c>
      <c r="G442" s="75">
        <f t="shared" si="7"/>
        <v>1</v>
      </c>
      <c r="H442" s="75" t="s">
        <v>93</v>
      </c>
      <c r="I442" s="75" t="s">
        <v>6</v>
      </c>
      <c r="J442" s="75" t="s">
        <v>6</v>
      </c>
    </row>
    <row r="443" spans="1:10" ht="28.8" hidden="1" x14ac:dyDescent="0.3">
      <c r="A443" s="75" t="s">
        <v>674</v>
      </c>
      <c r="B443" s="75" t="s">
        <v>2962</v>
      </c>
      <c r="C443" s="75" t="s">
        <v>2203</v>
      </c>
      <c r="D443" s="75">
        <v>0</v>
      </c>
      <c r="E443" s="75">
        <v>1</v>
      </c>
      <c r="F443" s="75">
        <v>0</v>
      </c>
      <c r="G443" s="75">
        <f t="shared" si="7"/>
        <v>1</v>
      </c>
      <c r="H443" s="75" t="s">
        <v>2</v>
      </c>
      <c r="I443" s="75" t="s">
        <v>89</v>
      </c>
      <c r="J443" s="75" t="s">
        <v>139</v>
      </c>
    </row>
    <row r="444" spans="1:10" ht="28.8" hidden="1" x14ac:dyDescent="0.3">
      <c r="A444" s="75" t="s">
        <v>3022</v>
      </c>
      <c r="B444" s="75" t="s">
        <v>2967</v>
      </c>
      <c r="C444" s="75" t="s">
        <v>2203</v>
      </c>
      <c r="D444" s="75">
        <v>1</v>
      </c>
      <c r="E444" s="75">
        <v>0</v>
      </c>
      <c r="F444" s="75">
        <v>0</v>
      </c>
      <c r="G444" s="75">
        <f t="shared" si="7"/>
        <v>1</v>
      </c>
      <c r="H444" s="75" t="s">
        <v>16</v>
      </c>
      <c r="I444" s="75" t="s">
        <v>82</v>
      </c>
      <c r="J444" s="75" t="s">
        <v>82</v>
      </c>
    </row>
    <row r="445" spans="1:10" ht="28.8" hidden="1" x14ac:dyDescent="0.3">
      <c r="A445" s="75" t="s">
        <v>1145</v>
      </c>
      <c r="B445" s="75" t="s">
        <v>2967</v>
      </c>
      <c r="C445" s="75" t="s">
        <v>2203</v>
      </c>
      <c r="D445" s="75">
        <v>0</v>
      </c>
      <c r="E445" s="75">
        <v>1</v>
      </c>
      <c r="F445" s="75">
        <v>0</v>
      </c>
      <c r="G445" s="75">
        <f t="shared" si="7"/>
        <v>1</v>
      </c>
      <c r="H445" s="75" t="s">
        <v>15</v>
      </c>
      <c r="I445" s="75" t="s">
        <v>67</v>
      </c>
      <c r="J445" s="75" t="s">
        <v>67</v>
      </c>
    </row>
    <row r="446" spans="1:10" ht="28.8" hidden="1" x14ac:dyDescent="0.3">
      <c r="A446" s="75" t="s">
        <v>1938</v>
      </c>
      <c r="B446" s="75" t="s">
        <v>2959</v>
      </c>
      <c r="C446" s="75" t="s">
        <v>2203</v>
      </c>
      <c r="D446" s="75">
        <v>0</v>
      </c>
      <c r="E446" s="75">
        <v>1</v>
      </c>
      <c r="F446" s="75">
        <v>0</v>
      </c>
      <c r="G446" s="75">
        <f t="shared" si="7"/>
        <v>1</v>
      </c>
      <c r="H446" s="75" t="s">
        <v>22</v>
      </c>
      <c r="I446" s="75" t="s">
        <v>246</v>
      </c>
      <c r="J446" s="75" t="s">
        <v>246</v>
      </c>
    </row>
    <row r="447" spans="1:10" ht="28.8" hidden="1" x14ac:dyDescent="0.3">
      <c r="A447" s="75" t="s">
        <v>1765</v>
      </c>
      <c r="B447" s="75" t="s">
        <v>2959</v>
      </c>
      <c r="C447" s="75" t="s">
        <v>2203</v>
      </c>
      <c r="D447" s="75">
        <v>0</v>
      </c>
      <c r="E447" s="75">
        <v>1</v>
      </c>
      <c r="F447" s="75">
        <v>0</v>
      </c>
      <c r="G447" s="75">
        <f t="shared" si="7"/>
        <v>1</v>
      </c>
      <c r="H447" s="75" t="s">
        <v>17</v>
      </c>
      <c r="I447" s="75" t="s">
        <v>99</v>
      </c>
      <c r="J447" s="75" t="s">
        <v>1383</v>
      </c>
    </row>
    <row r="448" spans="1:10" ht="28.8" hidden="1" x14ac:dyDescent="0.3">
      <c r="A448" s="75" t="s">
        <v>911</v>
      </c>
      <c r="B448" s="75" t="s">
        <v>2962</v>
      </c>
      <c r="C448" s="75" t="s">
        <v>2203</v>
      </c>
      <c r="D448" s="75">
        <v>0</v>
      </c>
      <c r="E448" s="75">
        <v>1</v>
      </c>
      <c r="F448" s="75">
        <v>0</v>
      </c>
      <c r="G448" s="75">
        <f t="shared" si="7"/>
        <v>1</v>
      </c>
      <c r="H448" s="75" t="s">
        <v>611</v>
      </c>
      <c r="I448" s="75" t="s">
        <v>11</v>
      </c>
      <c r="J448" s="75" t="s">
        <v>2140</v>
      </c>
    </row>
    <row r="449" spans="1:10" ht="28.8" hidden="1" x14ac:dyDescent="0.3">
      <c r="A449" s="75" t="s">
        <v>2619</v>
      </c>
      <c r="B449" s="75" t="s">
        <v>2959</v>
      </c>
      <c r="C449" s="75" t="s">
        <v>2203</v>
      </c>
      <c r="D449" s="75">
        <v>1</v>
      </c>
      <c r="E449" s="75">
        <v>0</v>
      </c>
      <c r="F449" s="75">
        <v>0</v>
      </c>
      <c r="G449" s="75">
        <f t="shared" si="7"/>
        <v>1</v>
      </c>
      <c r="H449" s="75" t="s">
        <v>611</v>
      </c>
      <c r="I449" s="75" t="s">
        <v>11</v>
      </c>
      <c r="J449" s="75" t="s">
        <v>441</v>
      </c>
    </row>
    <row r="450" spans="1:10" ht="28.8" x14ac:dyDescent="0.3">
      <c r="A450" s="75" t="s">
        <v>2254</v>
      </c>
      <c r="B450" s="75" t="s">
        <v>2962</v>
      </c>
      <c r="C450" s="75" t="s">
        <v>2856</v>
      </c>
      <c r="D450" s="75">
        <v>1</v>
      </c>
      <c r="E450" s="75">
        <v>1</v>
      </c>
      <c r="F450" s="75">
        <v>0</v>
      </c>
      <c r="G450" s="75">
        <f t="shared" ref="G450:G513" si="8">(D450+E450)</f>
        <v>2</v>
      </c>
      <c r="H450" s="75" t="s">
        <v>93</v>
      </c>
      <c r="I450" s="75" t="s">
        <v>6</v>
      </c>
      <c r="J450" s="75" t="s">
        <v>6</v>
      </c>
    </row>
    <row r="451" spans="1:10" ht="28.8" hidden="1" x14ac:dyDescent="0.3">
      <c r="A451" s="75" t="s">
        <v>2012</v>
      </c>
      <c r="B451" s="75" t="s">
        <v>2962</v>
      </c>
      <c r="C451" s="75" t="s">
        <v>2203</v>
      </c>
      <c r="D451" s="75">
        <v>0</v>
      </c>
      <c r="E451" s="75">
        <v>1</v>
      </c>
      <c r="F451" s="75">
        <v>0</v>
      </c>
      <c r="G451" s="75">
        <f t="shared" si="8"/>
        <v>1</v>
      </c>
      <c r="H451" s="75" t="s">
        <v>93</v>
      </c>
      <c r="I451" s="75" t="s">
        <v>6</v>
      </c>
      <c r="J451" s="75" t="s">
        <v>6</v>
      </c>
    </row>
    <row r="452" spans="1:10" ht="28.8" hidden="1" x14ac:dyDescent="0.3">
      <c r="A452" s="75" t="s">
        <v>906</v>
      </c>
      <c r="B452" s="75" t="s">
        <v>2962</v>
      </c>
      <c r="C452" s="75" t="s">
        <v>2203</v>
      </c>
      <c r="D452" s="75">
        <v>0</v>
      </c>
      <c r="E452" s="75">
        <v>1</v>
      </c>
      <c r="F452" s="75">
        <v>0</v>
      </c>
      <c r="G452" s="75">
        <f t="shared" si="8"/>
        <v>1</v>
      </c>
      <c r="H452" s="75" t="s">
        <v>93</v>
      </c>
      <c r="I452" s="75" t="s">
        <v>6</v>
      </c>
      <c r="J452" s="75" t="s">
        <v>6</v>
      </c>
    </row>
    <row r="453" spans="1:10" ht="28.8" hidden="1" x14ac:dyDescent="0.3">
      <c r="A453" s="75" t="s">
        <v>2953</v>
      </c>
      <c r="B453" s="75" t="s">
        <v>2962</v>
      </c>
      <c r="C453" s="75" t="s">
        <v>2203</v>
      </c>
      <c r="D453" s="75">
        <v>1</v>
      </c>
      <c r="E453" s="75">
        <v>0</v>
      </c>
      <c r="F453" s="75">
        <v>0</v>
      </c>
      <c r="G453" s="75">
        <f t="shared" si="8"/>
        <v>1</v>
      </c>
      <c r="H453" s="75" t="s">
        <v>93</v>
      </c>
      <c r="I453" s="75" t="s">
        <v>6</v>
      </c>
      <c r="J453" s="75" t="s">
        <v>6</v>
      </c>
    </row>
    <row r="454" spans="1:10" ht="28.8" hidden="1" x14ac:dyDescent="0.3">
      <c r="A454" s="75" t="s">
        <v>908</v>
      </c>
      <c r="B454" s="75" t="s">
        <v>2962</v>
      </c>
      <c r="C454" s="75" t="s">
        <v>2203</v>
      </c>
      <c r="D454" s="75">
        <v>0</v>
      </c>
      <c r="E454" s="75">
        <v>1</v>
      </c>
      <c r="F454" s="75">
        <v>0</v>
      </c>
      <c r="G454" s="75">
        <f t="shared" si="8"/>
        <v>1</v>
      </c>
      <c r="H454" s="75" t="s">
        <v>93</v>
      </c>
      <c r="I454" s="75" t="s">
        <v>6</v>
      </c>
      <c r="J454" s="75" t="s">
        <v>6</v>
      </c>
    </row>
    <row r="455" spans="1:10" ht="28.8" hidden="1" x14ac:dyDescent="0.3">
      <c r="A455" s="75" t="s">
        <v>1622</v>
      </c>
      <c r="B455" s="75" t="s">
        <v>2962</v>
      </c>
      <c r="C455" s="75" t="s">
        <v>2203</v>
      </c>
      <c r="D455" s="75">
        <v>0</v>
      </c>
      <c r="E455" s="75">
        <v>1</v>
      </c>
      <c r="F455" s="75">
        <v>0</v>
      </c>
      <c r="G455" s="75">
        <f t="shared" si="8"/>
        <v>1</v>
      </c>
      <c r="H455" s="75" t="s">
        <v>4</v>
      </c>
      <c r="I455" s="75" t="s">
        <v>53</v>
      </c>
      <c r="J455" s="75" t="s">
        <v>53</v>
      </c>
    </row>
    <row r="456" spans="1:10" ht="28.8" hidden="1" x14ac:dyDescent="0.3">
      <c r="A456" s="75" t="s">
        <v>2345</v>
      </c>
      <c r="B456" s="75" t="s">
        <v>2959</v>
      </c>
      <c r="C456" s="75" t="s">
        <v>3018</v>
      </c>
      <c r="D456" s="75">
        <v>2</v>
      </c>
      <c r="E456" s="75">
        <v>0</v>
      </c>
      <c r="F456" s="75">
        <v>0</v>
      </c>
      <c r="G456" s="75">
        <f t="shared" si="8"/>
        <v>2</v>
      </c>
      <c r="H456" s="75" t="s">
        <v>4</v>
      </c>
      <c r="I456" s="75" t="s">
        <v>59</v>
      </c>
      <c r="J456" s="75" t="s">
        <v>59</v>
      </c>
    </row>
    <row r="457" spans="1:10" ht="28.8" hidden="1" x14ac:dyDescent="0.3">
      <c r="A457" s="75" t="s">
        <v>1650</v>
      </c>
      <c r="B457" s="75" t="s">
        <v>2962</v>
      </c>
      <c r="C457" s="75" t="s">
        <v>2203</v>
      </c>
      <c r="D457" s="75">
        <v>0</v>
      </c>
      <c r="E457" s="75">
        <v>1</v>
      </c>
      <c r="F457" s="75">
        <v>0</v>
      </c>
      <c r="G457" s="75">
        <f t="shared" si="8"/>
        <v>1</v>
      </c>
      <c r="H457" s="75" t="s">
        <v>93</v>
      </c>
      <c r="I457" s="75" t="s">
        <v>6</v>
      </c>
      <c r="J457" s="75" t="s">
        <v>6</v>
      </c>
    </row>
    <row r="458" spans="1:10" ht="28.8" hidden="1" x14ac:dyDescent="0.3">
      <c r="A458" s="75" t="s">
        <v>2238</v>
      </c>
      <c r="B458" s="75" t="s">
        <v>2962</v>
      </c>
      <c r="C458" s="75" t="s">
        <v>2203</v>
      </c>
      <c r="D458" s="75">
        <v>1</v>
      </c>
      <c r="E458" s="75">
        <v>0</v>
      </c>
      <c r="F458" s="75">
        <v>0</v>
      </c>
      <c r="G458" s="75">
        <f t="shared" si="8"/>
        <v>1</v>
      </c>
      <c r="H458" s="75" t="s">
        <v>93</v>
      </c>
      <c r="I458" s="75" t="s">
        <v>6</v>
      </c>
      <c r="J458" s="75" t="s">
        <v>2240</v>
      </c>
    </row>
    <row r="459" spans="1:10" ht="28.8" hidden="1" x14ac:dyDescent="0.3">
      <c r="A459" s="75" t="s">
        <v>1148</v>
      </c>
      <c r="B459" s="75" t="s">
        <v>2967</v>
      </c>
      <c r="C459" s="75" t="s">
        <v>2203</v>
      </c>
      <c r="D459" s="75">
        <v>0</v>
      </c>
      <c r="E459" s="75">
        <v>1</v>
      </c>
      <c r="F459" s="75">
        <v>0</v>
      </c>
      <c r="G459" s="75">
        <f t="shared" si="8"/>
        <v>1</v>
      </c>
      <c r="H459" s="75" t="s">
        <v>15</v>
      </c>
      <c r="I459" s="75" t="s">
        <v>70</v>
      </c>
      <c r="J459" s="75" t="s">
        <v>70</v>
      </c>
    </row>
    <row r="460" spans="1:10" ht="28.8" hidden="1" x14ac:dyDescent="0.3">
      <c r="A460" s="75" t="s">
        <v>957</v>
      </c>
      <c r="B460" s="75" t="s">
        <v>2959</v>
      </c>
      <c r="C460" s="75" t="s">
        <v>2203</v>
      </c>
      <c r="D460" s="75">
        <v>0</v>
      </c>
      <c r="E460" s="75">
        <v>1</v>
      </c>
      <c r="F460" s="75">
        <v>0</v>
      </c>
      <c r="G460" s="75">
        <f t="shared" si="8"/>
        <v>1</v>
      </c>
      <c r="H460" s="75" t="s">
        <v>20</v>
      </c>
      <c r="I460" s="75" t="s">
        <v>64</v>
      </c>
      <c r="J460" s="75" t="s">
        <v>402</v>
      </c>
    </row>
    <row r="461" spans="1:10" hidden="1" x14ac:dyDescent="0.3">
      <c r="A461" s="75" t="s">
        <v>675</v>
      </c>
      <c r="B461" s="75" t="s">
        <v>44</v>
      </c>
      <c r="C461" s="75" t="s">
        <v>2203</v>
      </c>
      <c r="D461" s="75">
        <v>0</v>
      </c>
      <c r="E461" s="75">
        <v>1</v>
      </c>
      <c r="F461" s="75">
        <v>0</v>
      </c>
      <c r="G461" s="75">
        <f t="shared" si="8"/>
        <v>1</v>
      </c>
      <c r="H461" s="75" t="s">
        <v>2</v>
      </c>
      <c r="I461" s="75" t="s">
        <v>89</v>
      </c>
      <c r="J461" s="75" t="s">
        <v>139</v>
      </c>
    </row>
    <row r="462" spans="1:10" ht="28.8" hidden="1" x14ac:dyDescent="0.3">
      <c r="A462" s="75" t="s">
        <v>2621</v>
      </c>
      <c r="B462" s="75" t="s">
        <v>2959</v>
      </c>
      <c r="C462" s="75" t="s">
        <v>2872</v>
      </c>
      <c r="D462" s="75">
        <v>1</v>
      </c>
      <c r="E462" s="75">
        <v>0</v>
      </c>
      <c r="F462" s="75">
        <v>0</v>
      </c>
      <c r="G462" s="75">
        <f t="shared" si="8"/>
        <v>1</v>
      </c>
      <c r="H462" s="75" t="s">
        <v>4</v>
      </c>
      <c r="I462" s="75" t="s">
        <v>55</v>
      </c>
      <c r="J462" s="75" t="s">
        <v>55</v>
      </c>
    </row>
    <row r="463" spans="1:10" hidden="1" x14ac:dyDescent="0.3">
      <c r="A463" s="75" t="s">
        <v>1659</v>
      </c>
      <c r="B463" s="75" t="s">
        <v>1467</v>
      </c>
      <c r="C463" s="75" t="s">
        <v>1467</v>
      </c>
      <c r="D463" s="75">
        <v>0</v>
      </c>
      <c r="E463" s="75">
        <v>2</v>
      </c>
      <c r="F463" s="75">
        <v>0</v>
      </c>
      <c r="G463" s="75">
        <f t="shared" si="8"/>
        <v>2</v>
      </c>
      <c r="H463" s="75" t="s">
        <v>20</v>
      </c>
      <c r="I463" s="75" t="s">
        <v>64</v>
      </c>
      <c r="J463" s="75" t="s">
        <v>402</v>
      </c>
    </row>
    <row r="464" spans="1:10" ht="28.8" hidden="1" x14ac:dyDescent="0.3">
      <c r="A464" s="75" t="s">
        <v>2879</v>
      </c>
      <c r="B464" s="75" t="s">
        <v>2959</v>
      </c>
      <c r="C464" s="75" t="s">
        <v>2872</v>
      </c>
      <c r="D464" s="75">
        <v>0</v>
      </c>
      <c r="E464" s="75">
        <v>1</v>
      </c>
      <c r="F464" s="75">
        <v>0</v>
      </c>
      <c r="G464" s="75">
        <f t="shared" si="8"/>
        <v>1</v>
      </c>
      <c r="H464" s="75" t="s">
        <v>9</v>
      </c>
      <c r="I464" s="75" t="s">
        <v>78</v>
      </c>
      <c r="J464" s="75" t="s">
        <v>78</v>
      </c>
    </row>
    <row r="465" spans="1:10" ht="28.8" x14ac:dyDescent="0.3">
      <c r="A465" s="75" t="s">
        <v>2514</v>
      </c>
      <c r="B465" s="75" t="s">
        <v>2959</v>
      </c>
      <c r="C465" s="75" t="s">
        <v>2856</v>
      </c>
      <c r="D465" s="75">
        <v>1</v>
      </c>
      <c r="E465" s="75">
        <v>1</v>
      </c>
      <c r="F465" s="75">
        <v>0</v>
      </c>
      <c r="G465" s="75">
        <f t="shared" si="8"/>
        <v>2</v>
      </c>
      <c r="H465" s="75" t="s">
        <v>4</v>
      </c>
      <c r="I465" s="75" t="s">
        <v>59</v>
      </c>
      <c r="J465" s="75" t="s">
        <v>59</v>
      </c>
    </row>
    <row r="466" spans="1:10" ht="28.8" hidden="1" x14ac:dyDescent="0.3">
      <c r="A466" s="75" t="s">
        <v>2370</v>
      </c>
      <c r="B466" s="75" t="s">
        <v>2959</v>
      </c>
      <c r="C466" s="75" t="s">
        <v>25</v>
      </c>
      <c r="D466" s="75">
        <v>0</v>
      </c>
      <c r="E466" s="75">
        <v>1</v>
      </c>
      <c r="F466" s="75">
        <v>0</v>
      </c>
      <c r="G466" s="75">
        <f t="shared" si="8"/>
        <v>1</v>
      </c>
      <c r="H466" s="75" t="s">
        <v>4</v>
      </c>
      <c r="I466" s="75" t="s">
        <v>59</v>
      </c>
      <c r="J466" s="75" t="s">
        <v>59</v>
      </c>
    </row>
    <row r="467" spans="1:10" ht="28.8" hidden="1" x14ac:dyDescent="0.3">
      <c r="A467" s="75" t="s">
        <v>1900</v>
      </c>
      <c r="B467" s="75" t="s">
        <v>2959</v>
      </c>
      <c r="C467" s="75" t="s">
        <v>3018</v>
      </c>
      <c r="D467" s="75">
        <v>0</v>
      </c>
      <c r="E467" s="75">
        <v>1</v>
      </c>
      <c r="F467" s="75">
        <v>0</v>
      </c>
      <c r="G467" s="75">
        <f t="shared" si="8"/>
        <v>1</v>
      </c>
      <c r="H467" s="75" t="s">
        <v>4</v>
      </c>
      <c r="I467" s="75" t="s">
        <v>55</v>
      </c>
      <c r="J467" s="75" t="s">
        <v>55</v>
      </c>
    </row>
    <row r="468" spans="1:10" ht="28.8" hidden="1" x14ac:dyDescent="0.3">
      <c r="A468" s="75" t="s">
        <v>2969</v>
      </c>
      <c r="B468" s="75" t="s">
        <v>2962</v>
      </c>
      <c r="C468" s="75" t="s">
        <v>2039</v>
      </c>
      <c r="D468" s="75">
        <v>0</v>
      </c>
      <c r="E468" s="75">
        <v>1</v>
      </c>
      <c r="F468" s="75">
        <v>1</v>
      </c>
      <c r="G468" s="75">
        <f t="shared" si="8"/>
        <v>1</v>
      </c>
      <c r="H468" s="75" t="s">
        <v>4</v>
      </c>
      <c r="I468" s="75" t="s">
        <v>57</v>
      </c>
      <c r="J468" s="75" t="s">
        <v>57</v>
      </c>
    </row>
    <row r="469" spans="1:10" ht="28.8" hidden="1" x14ac:dyDescent="0.3">
      <c r="A469" s="75" t="s">
        <v>2970</v>
      </c>
      <c r="B469" s="75" t="s">
        <v>2962</v>
      </c>
      <c r="C469" s="75" t="s">
        <v>2039</v>
      </c>
      <c r="D469" s="75">
        <v>0</v>
      </c>
      <c r="E469" s="75">
        <v>1</v>
      </c>
      <c r="F469" s="75">
        <v>0</v>
      </c>
      <c r="G469" s="75">
        <f t="shared" si="8"/>
        <v>1</v>
      </c>
      <c r="H469" s="75" t="s">
        <v>4</v>
      </c>
      <c r="I469" s="75" t="s">
        <v>58</v>
      </c>
      <c r="J469" s="75" t="s">
        <v>58</v>
      </c>
    </row>
    <row r="470" spans="1:10" ht="28.8" hidden="1" x14ac:dyDescent="0.3">
      <c r="A470" s="53" t="s">
        <v>2954</v>
      </c>
      <c r="B470" s="75" t="s">
        <v>2959</v>
      </c>
      <c r="C470" s="75" t="s">
        <v>3018</v>
      </c>
      <c r="D470" s="75">
        <v>1</v>
      </c>
      <c r="E470" s="75">
        <v>0</v>
      </c>
      <c r="F470" s="75">
        <v>0</v>
      </c>
      <c r="G470" s="75">
        <f t="shared" si="8"/>
        <v>1</v>
      </c>
      <c r="H470" s="75" t="s">
        <v>4</v>
      </c>
      <c r="I470" s="75" t="s">
        <v>55</v>
      </c>
      <c r="J470" s="75" t="s">
        <v>55</v>
      </c>
    </row>
    <row r="471" spans="1:10" ht="28.8" x14ac:dyDescent="0.3">
      <c r="A471" s="75" t="s">
        <v>1907</v>
      </c>
      <c r="B471" s="75" t="s">
        <v>2959</v>
      </c>
      <c r="C471" s="75" t="s">
        <v>2856</v>
      </c>
      <c r="D471" s="75">
        <v>0</v>
      </c>
      <c r="E471" s="75">
        <v>1</v>
      </c>
      <c r="F471" s="75">
        <v>0</v>
      </c>
      <c r="G471" s="75">
        <f t="shared" si="8"/>
        <v>1</v>
      </c>
      <c r="H471" s="75" t="s">
        <v>4</v>
      </c>
      <c r="I471" s="75" t="s">
        <v>55</v>
      </c>
      <c r="J471" s="75" t="s">
        <v>55</v>
      </c>
    </row>
    <row r="472" spans="1:10" ht="28.8" hidden="1" x14ac:dyDescent="0.3">
      <c r="A472" s="4" t="s">
        <v>2532</v>
      </c>
      <c r="B472" s="75" t="s">
        <v>2959</v>
      </c>
      <c r="C472" s="75" t="s">
        <v>3018</v>
      </c>
      <c r="D472" s="75">
        <v>1</v>
      </c>
      <c r="E472" s="75">
        <v>0</v>
      </c>
      <c r="F472" s="75">
        <v>0</v>
      </c>
      <c r="G472" s="75">
        <f t="shared" si="8"/>
        <v>1</v>
      </c>
      <c r="H472" s="75" t="s">
        <v>4</v>
      </c>
      <c r="I472" s="75" t="s">
        <v>59</v>
      </c>
      <c r="J472" s="75" t="s">
        <v>59</v>
      </c>
    </row>
    <row r="473" spans="1:10" ht="43.2" hidden="1" x14ac:dyDescent="0.3">
      <c r="A473" s="75" t="s">
        <v>3041</v>
      </c>
      <c r="B473" s="75" t="s">
        <v>2959</v>
      </c>
      <c r="C473" s="75" t="s">
        <v>3018</v>
      </c>
      <c r="D473" s="75">
        <v>1</v>
      </c>
      <c r="E473" s="75">
        <v>0</v>
      </c>
      <c r="F473" s="75">
        <v>0</v>
      </c>
      <c r="G473" s="75">
        <f t="shared" si="8"/>
        <v>1</v>
      </c>
      <c r="H473" s="75" t="s">
        <v>4</v>
      </c>
      <c r="I473" s="75" t="s">
        <v>59</v>
      </c>
      <c r="J473" s="75" t="s">
        <v>59</v>
      </c>
    </row>
    <row r="474" spans="1:10" ht="28.8" x14ac:dyDescent="0.3">
      <c r="A474" s="75" t="s">
        <v>2556</v>
      </c>
      <c r="B474" s="75" t="s">
        <v>2959</v>
      </c>
      <c r="C474" s="75" t="s">
        <v>2856</v>
      </c>
      <c r="D474" s="75">
        <v>1</v>
      </c>
      <c r="E474" s="75">
        <v>0</v>
      </c>
      <c r="F474" s="75">
        <v>0</v>
      </c>
      <c r="G474" s="75">
        <f t="shared" si="8"/>
        <v>1</v>
      </c>
      <c r="H474" s="75" t="s">
        <v>4</v>
      </c>
      <c r="I474" s="75" t="s">
        <v>59</v>
      </c>
      <c r="J474" s="75" t="s">
        <v>59</v>
      </c>
    </row>
    <row r="475" spans="1:10" ht="28.8" hidden="1" x14ac:dyDescent="0.3">
      <c r="A475" s="75" t="s">
        <v>2377</v>
      </c>
      <c r="B475" s="75" t="s">
        <v>2959</v>
      </c>
      <c r="C475" s="75" t="s">
        <v>25</v>
      </c>
      <c r="D475" s="75">
        <v>0</v>
      </c>
      <c r="E475" s="75">
        <v>1</v>
      </c>
      <c r="F475" s="75">
        <v>0</v>
      </c>
      <c r="G475" s="75">
        <f t="shared" si="8"/>
        <v>1</v>
      </c>
      <c r="H475" s="75" t="s">
        <v>9</v>
      </c>
      <c r="I475" s="75" t="s">
        <v>78</v>
      </c>
      <c r="J475" s="75" t="s">
        <v>78</v>
      </c>
    </row>
    <row r="476" spans="1:10" ht="28.8" x14ac:dyDescent="0.3">
      <c r="A476" s="53" t="s">
        <v>2955</v>
      </c>
      <c r="B476" s="75" t="s">
        <v>2959</v>
      </c>
      <c r="C476" s="75" t="s">
        <v>2856</v>
      </c>
      <c r="D476" s="75">
        <v>1</v>
      </c>
      <c r="E476" s="75">
        <v>0</v>
      </c>
      <c r="F476" s="75">
        <v>0</v>
      </c>
      <c r="G476" s="75">
        <f t="shared" si="8"/>
        <v>1</v>
      </c>
      <c r="H476" s="75" t="s">
        <v>4</v>
      </c>
      <c r="I476" s="75" t="s">
        <v>55</v>
      </c>
      <c r="J476" s="75" t="s">
        <v>55</v>
      </c>
    </row>
    <row r="477" spans="1:10" ht="28.8" hidden="1" x14ac:dyDescent="0.3">
      <c r="A477" s="75" t="s">
        <v>1537</v>
      </c>
      <c r="B477" s="75" t="s">
        <v>2959</v>
      </c>
      <c r="C477" s="75" t="s">
        <v>2872</v>
      </c>
      <c r="D477" s="75">
        <v>1</v>
      </c>
      <c r="E477" s="75">
        <v>1</v>
      </c>
      <c r="F477" s="75">
        <v>0</v>
      </c>
      <c r="G477" s="75">
        <f t="shared" si="8"/>
        <v>2</v>
      </c>
      <c r="H477" s="75" t="s">
        <v>9</v>
      </c>
      <c r="I477" s="75" t="s">
        <v>78</v>
      </c>
      <c r="J477" s="75" t="s">
        <v>78</v>
      </c>
    </row>
    <row r="478" spans="1:10" ht="28.8" hidden="1" x14ac:dyDescent="0.3">
      <c r="A478" s="75" t="s">
        <v>2561</v>
      </c>
      <c r="B478" s="75" t="s">
        <v>2959</v>
      </c>
      <c r="C478" s="75" t="s">
        <v>3018</v>
      </c>
      <c r="D478" s="75">
        <v>1</v>
      </c>
      <c r="E478" s="75">
        <v>1</v>
      </c>
      <c r="F478" s="75">
        <v>0</v>
      </c>
      <c r="G478" s="75">
        <f t="shared" si="8"/>
        <v>2</v>
      </c>
      <c r="H478" s="75" t="s">
        <v>15</v>
      </c>
      <c r="I478" s="75" t="s">
        <v>70</v>
      </c>
      <c r="J478" s="75" t="s">
        <v>70</v>
      </c>
    </row>
    <row r="479" spans="1:10" ht="28.8" hidden="1" x14ac:dyDescent="0.3">
      <c r="A479" s="75" t="s">
        <v>2354</v>
      </c>
      <c r="B479" s="75" t="s">
        <v>2959</v>
      </c>
      <c r="C479" s="75" t="s">
        <v>2872</v>
      </c>
      <c r="D479" s="75">
        <v>0</v>
      </c>
      <c r="E479" s="75">
        <v>1</v>
      </c>
      <c r="F479" s="75">
        <v>0</v>
      </c>
      <c r="G479" s="75">
        <f t="shared" si="8"/>
        <v>1</v>
      </c>
      <c r="H479" s="75" t="s">
        <v>18</v>
      </c>
      <c r="I479" s="75" t="s">
        <v>87</v>
      </c>
      <c r="J479" s="75" t="s">
        <v>87</v>
      </c>
    </row>
    <row r="480" spans="1:10" ht="28.8" hidden="1" x14ac:dyDescent="0.3">
      <c r="A480" s="75" t="s">
        <v>1835</v>
      </c>
      <c r="B480" s="75" t="s">
        <v>2959</v>
      </c>
      <c r="C480" s="75" t="s">
        <v>2872</v>
      </c>
      <c r="D480" s="75">
        <v>2</v>
      </c>
      <c r="E480" s="75">
        <v>0</v>
      </c>
      <c r="F480" s="75">
        <v>0</v>
      </c>
      <c r="G480" s="75">
        <f t="shared" si="8"/>
        <v>2</v>
      </c>
      <c r="H480" s="75" t="s">
        <v>15</v>
      </c>
      <c r="I480" s="75" t="s">
        <v>70</v>
      </c>
      <c r="J480" s="75" t="s">
        <v>70</v>
      </c>
    </row>
    <row r="481" spans="1:10" hidden="1" x14ac:dyDescent="0.3">
      <c r="A481" s="75" t="s">
        <v>949</v>
      </c>
      <c r="B481" s="75" t="s">
        <v>1467</v>
      </c>
      <c r="C481" s="75" t="s">
        <v>1467</v>
      </c>
      <c r="D481" s="75">
        <v>0</v>
      </c>
      <c r="E481" s="75">
        <v>1</v>
      </c>
      <c r="F481" s="75">
        <v>0</v>
      </c>
      <c r="G481" s="75">
        <f t="shared" si="8"/>
        <v>1</v>
      </c>
      <c r="H481" s="75" t="s">
        <v>20</v>
      </c>
      <c r="I481" s="75" t="s">
        <v>64</v>
      </c>
      <c r="J481" s="75" t="s">
        <v>402</v>
      </c>
    </row>
    <row r="482" spans="1:10" hidden="1" x14ac:dyDescent="0.3">
      <c r="A482" s="75" t="s">
        <v>1806</v>
      </c>
      <c r="B482" s="75" t="s">
        <v>1467</v>
      </c>
      <c r="C482" s="75" t="s">
        <v>1467</v>
      </c>
      <c r="D482" s="75">
        <v>1</v>
      </c>
      <c r="E482" s="75">
        <v>0</v>
      </c>
      <c r="F482" s="75">
        <v>0</v>
      </c>
      <c r="G482" s="75">
        <f t="shared" si="8"/>
        <v>1</v>
      </c>
      <c r="H482" s="75" t="s">
        <v>16</v>
      </c>
      <c r="I482" s="75" t="s">
        <v>80</v>
      </c>
      <c r="J482" s="75" t="s">
        <v>80</v>
      </c>
    </row>
    <row r="483" spans="1:10" hidden="1" x14ac:dyDescent="0.3">
      <c r="A483" s="75" t="s">
        <v>1725</v>
      </c>
      <c r="B483" s="75" t="s">
        <v>1467</v>
      </c>
      <c r="C483" s="75" t="s">
        <v>1467</v>
      </c>
      <c r="D483" s="75">
        <v>0</v>
      </c>
      <c r="E483" s="75">
        <v>1</v>
      </c>
      <c r="F483" s="75">
        <v>0</v>
      </c>
      <c r="G483" s="75">
        <f t="shared" si="8"/>
        <v>1</v>
      </c>
      <c r="H483" s="75" t="s">
        <v>93</v>
      </c>
      <c r="I483" s="75" t="s">
        <v>6</v>
      </c>
      <c r="J483" s="75" t="s">
        <v>6</v>
      </c>
    </row>
    <row r="484" spans="1:10" hidden="1" x14ac:dyDescent="0.3">
      <c r="A484" s="75" t="s">
        <v>1726</v>
      </c>
      <c r="B484" s="75" t="s">
        <v>1467</v>
      </c>
      <c r="C484" s="75" t="s">
        <v>1467</v>
      </c>
      <c r="D484" s="75">
        <v>0</v>
      </c>
      <c r="E484" s="75">
        <v>1</v>
      </c>
      <c r="F484" s="75">
        <v>0</v>
      </c>
      <c r="G484" s="75">
        <f t="shared" si="8"/>
        <v>1</v>
      </c>
      <c r="H484" s="75" t="s">
        <v>93</v>
      </c>
      <c r="I484" s="75" t="s">
        <v>6</v>
      </c>
      <c r="J484" s="75" t="s">
        <v>6</v>
      </c>
    </row>
    <row r="485" spans="1:10" ht="28.8" hidden="1" x14ac:dyDescent="0.3">
      <c r="A485" s="75" t="s">
        <v>1890</v>
      </c>
      <c r="B485" s="75" t="s">
        <v>2967</v>
      </c>
      <c r="C485" s="75" t="s">
        <v>2040</v>
      </c>
      <c r="D485" s="75">
        <v>0</v>
      </c>
      <c r="E485" s="75">
        <v>1</v>
      </c>
      <c r="F485" s="75">
        <v>0</v>
      </c>
      <c r="G485" s="75">
        <f t="shared" si="8"/>
        <v>1</v>
      </c>
      <c r="H485" s="75" t="s">
        <v>2090</v>
      </c>
      <c r="I485" s="75" t="s">
        <v>2091</v>
      </c>
      <c r="J485" s="75" t="s">
        <v>2092</v>
      </c>
    </row>
    <row r="486" spans="1:10" ht="28.8" hidden="1" x14ac:dyDescent="0.3">
      <c r="A486" s="75" t="s">
        <v>2371</v>
      </c>
      <c r="B486" s="75" t="s">
        <v>2962</v>
      </c>
      <c r="C486" s="75" t="s">
        <v>25</v>
      </c>
      <c r="D486" s="75">
        <v>0</v>
      </c>
      <c r="E486" s="75">
        <v>1</v>
      </c>
      <c r="F486" s="75">
        <v>0</v>
      </c>
      <c r="G486" s="75">
        <f t="shared" si="8"/>
        <v>1</v>
      </c>
      <c r="H486" s="75" t="s">
        <v>4</v>
      </c>
      <c r="I486" s="75" t="s">
        <v>59</v>
      </c>
      <c r="J486" s="75" t="s">
        <v>59</v>
      </c>
    </row>
    <row r="487" spans="1:10" ht="28.8" x14ac:dyDescent="0.3">
      <c r="A487" s="75" t="s">
        <v>2353</v>
      </c>
      <c r="B487" s="75" t="s">
        <v>2962</v>
      </c>
      <c r="C487" s="75" t="s">
        <v>2856</v>
      </c>
      <c r="D487" s="75">
        <v>1</v>
      </c>
      <c r="E487" s="75">
        <v>1</v>
      </c>
      <c r="F487" s="75">
        <v>0</v>
      </c>
      <c r="G487" s="75">
        <f t="shared" si="8"/>
        <v>2</v>
      </c>
      <c r="H487" s="75" t="s">
        <v>93</v>
      </c>
      <c r="I487" s="75" t="s">
        <v>6</v>
      </c>
      <c r="J487" s="75" t="s">
        <v>6</v>
      </c>
    </row>
    <row r="488" spans="1:10" ht="43.2" hidden="1" x14ac:dyDescent="0.3">
      <c r="A488" s="75" t="s">
        <v>2971</v>
      </c>
      <c r="B488" s="75" t="s">
        <v>2962</v>
      </c>
      <c r="C488" s="75" t="s">
        <v>2039</v>
      </c>
      <c r="D488" s="75">
        <v>0</v>
      </c>
      <c r="E488" s="75">
        <v>1</v>
      </c>
      <c r="F488" s="75">
        <v>0</v>
      </c>
      <c r="G488" s="75">
        <f t="shared" si="8"/>
        <v>1</v>
      </c>
      <c r="H488" s="75" t="s">
        <v>20</v>
      </c>
      <c r="I488" s="75" t="s">
        <v>64</v>
      </c>
      <c r="J488" s="75" t="s">
        <v>402</v>
      </c>
    </row>
    <row r="489" spans="1:10" ht="43.2" hidden="1" x14ac:dyDescent="0.3">
      <c r="A489" s="75" t="s">
        <v>2972</v>
      </c>
      <c r="B489" s="75" t="s">
        <v>2962</v>
      </c>
      <c r="C489" s="75" t="s">
        <v>2039</v>
      </c>
      <c r="D489" s="75">
        <v>0</v>
      </c>
      <c r="E489" s="75">
        <v>1</v>
      </c>
      <c r="F489" s="75">
        <v>0</v>
      </c>
      <c r="G489" s="75">
        <f t="shared" si="8"/>
        <v>1</v>
      </c>
      <c r="H489" s="75" t="s">
        <v>2</v>
      </c>
      <c r="I489" s="75" t="s">
        <v>89</v>
      </c>
      <c r="J489" s="75" t="s">
        <v>89</v>
      </c>
    </row>
    <row r="490" spans="1:10" ht="43.2" hidden="1" x14ac:dyDescent="0.3">
      <c r="A490" s="75" t="s">
        <v>2973</v>
      </c>
      <c r="B490" s="75" t="s">
        <v>2962</v>
      </c>
      <c r="C490" s="75" t="s">
        <v>2039</v>
      </c>
      <c r="D490" s="75">
        <v>0</v>
      </c>
      <c r="E490" s="75">
        <v>4</v>
      </c>
      <c r="F490" s="75">
        <v>0</v>
      </c>
      <c r="G490" s="75">
        <f t="shared" si="8"/>
        <v>4</v>
      </c>
      <c r="H490" s="75" t="s">
        <v>15</v>
      </c>
      <c r="I490" s="75" t="s">
        <v>66</v>
      </c>
      <c r="J490" s="75" t="s">
        <v>66</v>
      </c>
    </row>
    <row r="491" spans="1:10" ht="28.8" hidden="1" x14ac:dyDescent="0.3">
      <c r="A491" s="75" t="s">
        <v>2974</v>
      </c>
      <c r="B491" s="75" t="s">
        <v>2962</v>
      </c>
      <c r="C491" s="75" t="s">
        <v>2039</v>
      </c>
      <c r="D491" s="75">
        <v>0</v>
      </c>
      <c r="E491" s="75">
        <v>1</v>
      </c>
      <c r="F491" s="75">
        <v>0</v>
      </c>
      <c r="G491" s="75">
        <f t="shared" si="8"/>
        <v>1</v>
      </c>
      <c r="H491" s="75" t="s">
        <v>611</v>
      </c>
      <c r="I491" s="75" t="s">
        <v>85</v>
      </c>
      <c r="J491" s="75" t="s">
        <v>85</v>
      </c>
    </row>
    <row r="492" spans="1:10" ht="43.2" hidden="1" x14ac:dyDescent="0.3">
      <c r="A492" s="75" t="s">
        <v>2975</v>
      </c>
      <c r="B492" s="75" t="s">
        <v>2962</v>
      </c>
      <c r="C492" s="75" t="s">
        <v>2039</v>
      </c>
      <c r="D492" s="75">
        <v>0</v>
      </c>
      <c r="E492" s="75">
        <v>2</v>
      </c>
      <c r="F492" s="75">
        <v>0</v>
      </c>
      <c r="G492" s="75">
        <f t="shared" si="8"/>
        <v>2</v>
      </c>
      <c r="H492" s="75" t="s">
        <v>4</v>
      </c>
      <c r="I492" s="75" t="s">
        <v>52</v>
      </c>
      <c r="J492" s="75" t="s">
        <v>52</v>
      </c>
    </row>
    <row r="493" spans="1:10" ht="28.8" hidden="1" x14ac:dyDescent="0.3">
      <c r="A493" s="75" t="s">
        <v>2976</v>
      </c>
      <c r="B493" s="75" t="s">
        <v>2962</v>
      </c>
      <c r="C493" s="75" t="s">
        <v>2039</v>
      </c>
      <c r="D493" s="75">
        <v>0</v>
      </c>
      <c r="E493" s="75">
        <v>2</v>
      </c>
      <c r="F493" s="75">
        <v>0</v>
      </c>
      <c r="G493" s="75">
        <f t="shared" si="8"/>
        <v>2</v>
      </c>
      <c r="H493" s="75" t="s">
        <v>9</v>
      </c>
      <c r="I493" s="75" t="s">
        <v>71</v>
      </c>
      <c r="J493" s="75" t="s">
        <v>71</v>
      </c>
    </row>
    <row r="494" spans="1:10" ht="28.8" hidden="1" x14ac:dyDescent="0.3">
      <c r="A494" s="75" t="s">
        <v>2977</v>
      </c>
      <c r="B494" s="75" t="s">
        <v>2962</v>
      </c>
      <c r="C494" s="75" t="s">
        <v>2039</v>
      </c>
      <c r="D494" s="75">
        <v>0</v>
      </c>
      <c r="E494" s="75">
        <v>2</v>
      </c>
      <c r="F494" s="75">
        <v>0</v>
      </c>
      <c r="G494" s="75">
        <f t="shared" si="8"/>
        <v>2</v>
      </c>
      <c r="H494" s="75" t="s">
        <v>18</v>
      </c>
      <c r="I494" s="75" t="s">
        <v>87</v>
      </c>
      <c r="J494" s="75" t="s">
        <v>87</v>
      </c>
    </row>
    <row r="495" spans="1:10" ht="28.8" hidden="1" x14ac:dyDescent="0.3">
      <c r="A495" s="75" t="s">
        <v>2978</v>
      </c>
      <c r="B495" s="75" t="s">
        <v>2962</v>
      </c>
      <c r="C495" s="75" t="s">
        <v>2039</v>
      </c>
      <c r="D495" s="75">
        <v>0</v>
      </c>
      <c r="E495" s="75">
        <v>3</v>
      </c>
      <c r="F495" s="75">
        <v>0</v>
      </c>
      <c r="G495" s="75">
        <f t="shared" si="8"/>
        <v>3</v>
      </c>
      <c r="H495" s="75" t="s">
        <v>9</v>
      </c>
      <c r="I495" s="75" t="s">
        <v>72</v>
      </c>
      <c r="J495" s="75" t="s">
        <v>72</v>
      </c>
    </row>
    <row r="496" spans="1:10" ht="43.2" hidden="1" x14ac:dyDescent="0.3">
      <c r="A496" s="75" t="s">
        <v>2979</v>
      </c>
      <c r="B496" s="75" t="s">
        <v>2962</v>
      </c>
      <c r="C496" s="75" t="s">
        <v>2039</v>
      </c>
      <c r="D496" s="75">
        <v>0</v>
      </c>
      <c r="E496" s="75">
        <v>3</v>
      </c>
      <c r="F496" s="75">
        <v>0</v>
      </c>
      <c r="G496" s="75">
        <f t="shared" si="8"/>
        <v>3</v>
      </c>
      <c r="H496" s="75" t="s">
        <v>18</v>
      </c>
      <c r="I496" s="75" t="s">
        <v>88</v>
      </c>
      <c r="J496" s="75" t="s">
        <v>88</v>
      </c>
    </row>
    <row r="497" spans="1:10" ht="28.8" hidden="1" x14ac:dyDescent="0.3">
      <c r="A497" s="75" t="s">
        <v>2980</v>
      </c>
      <c r="B497" s="75" t="s">
        <v>2962</v>
      </c>
      <c r="C497" s="75" t="s">
        <v>2039</v>
      </c>
      <c r="D497" s="75">
        <v>0</v>
      </c>
      <c r="E497" s="75">
        <v>4</v>
      </c>
      <c r="F497" s="75">
        <v>0</v>
      </c>
      <c r="G497" s="75">
        <f t="shared" si="8"/>
        <v>4</v>
      </c>
      <c r="H497" s="75" t="s">
        <v>4</v>
      </c>
      <c r="I497" s="75" t="s">
        <v>53</v>
      </c>
      <c r="J497" s="75" t="s">
        <v>53</v>
      </c>
    </row>
    <row r="498" spans="1:10" ht="28.8" hidden="1" x14ac:dyDescent="0.3">
      <c r="A498" s="75" t="s">
        <v>2981</v>
      </c>
      <c r="B498" s="75" t="s">
        <v>2962</v>
      </c>
      <c r="C498" s="75" t="s">
        <v>2039</v>
      </c>
      <c r="D498" s="75">
        <v>0</v>
      </c>
      <c r="E498" s="75">
        <v>1</v>
      </c>
      <c r="F498" s="75">
        <v>0</v>
      </c>
      <c r="G498" s="75">
        <f t="shared" si="8"/>
        <v>1</v>
      </c>
      <c r="H498" s="75" t="s">
        <v>611</v>
      </c>
      <c r="I498" s="75" t="s">
        <v>86</v>
      </c>
      <c r="J498" s="75" t="s">
        <v>498</v>
      </c>
    </row>
    <row r="499" spans="1:10" ht="43.2" hidden="1" x14ac:dyDescent="0.3">
      <c r="A499" s="75" t="s">
        <v>2982</v>
      </c>
      <c r="B499" s="75" t="s">
        <v>2962</v>
      </c>
      <c r="C499" s="75" t="s">
        <v>2039</v>
      </c>
      <c r="D499" s="75">
        <v>0</v>
      </c>
      <c r="E499" s="75">
        <v>3</v>
      </c>
      <c r="F499" s="75">
        <v>0</v>
      </c>
      <c r="G499" s="75">
        <f t="shared" si="8"/>
        <v>3</v>
      </c>
      <c r="H499" s="75" t="s">
        <v>15</v>
      </c>
      <c r="I499" s="75" t="s">
        <v>67</v>
      </c>
      <c r="J499" s="75" t="s">
        <v>67</v>
      </c>
    </row>
    <row r="500" spans="1:10" ht="28.8" hidden="1" x14ac:dyDescent="0.3">
      <c r="A500" s="75" t="s">
        <v>2983</v>
      </c>
      <c r="B500" s="75" t="s">
        <v>2962</v>
      </c>
      <c r="C500" s="75" t="s">
        <v>2039</v>
      </c>
      <c r="D500" s="75">
        <v>0</v>
      </c>
      <c r="E500" s="75">
        <v>3</v>
      </c>
      <c r="F500" s="75">
        <v>0</v>
      </c>
      <c r="G500" s="75">
        <f t="shared" si="8"/>
        <v>3</v>
      </c>
      <c r="H500" s="75" t="s">
        <v>4</v>
      </c>
      <c r="I500" s="75" t="s">
        <v>54</v>
      </c>
      <c r="J500" s="75" t="s">
        <v>54</v>
      </c>
    </row>
    <row r="501" spans="1:10" ht="43.2" hidden="1" x14ac:dyDescent="0.3">
      <c r="A501" s="75" t="s">
        <v>2984</v>
      </c>
      <c r="B501" s="75" t="s">
        <v>2962</v>
      </c>
      <c r="C501" s="75" t="s">
        <v>2039</v>
      </c>
      <c r="D501" s="75">
        <v>0</v>
      </c>
      <c r="E501" s="75">
        <v>4</v>
      </c>
      <c r="F501" s="75">
        <v>0</v>
      </c>
      <c r="G501" s="75">
        <f t="shared" si="8"/>
        <v>4</v>
      </c>
      <c r="H501" s="75" t="s">
        <v>15</v>
      </c>
      <c r="I501" s="75" t="s">
        <v>68</v>
      </c>
      <c r="J501" s="75" t="s">
        <v>68</v>
      </c>
    </row>
    <row r="502" spans="1:10" ht="28.8" hidden="1" x14ac:dyDescent="0.3">
      <c r="A502" s="75" t="s">
        <v>2985</v>
      </c>
      <c r="B502" s="75" t="s">
        <v>2962</v>
      </c>
      <c r="C502" s="75" t="s">
        <v>2039</v>
      </c>
      <c r="D502" s="75">
        <v>0</v>
      </c>
      <c r="E502" s="75">
        <v>3</v>
      </c>
      <c r="F502" s="75">
        <v>0</v>
      </c>
      <c r="G502" s="75">
        <f t="shared" si="8"/>
        <v>3</v>
      </c>
      <c r="H502" s="75" t="s">
        <v>63</v>
      </c>
      <c r="I502" s="75" t="s">
        <v>8</v>
      </c>
      <c r="J502" s="75" t="s">
        <v>346</v>
      </c>
    </row>
    <row r="503" spans="1:10" ht="43.2" hidden="1" x14ac:dyDescent="0.3">
      <c r="A503" s="75" t="s">
        <v>2986</v>
      </c>
      <c r="B503" s="75" t="s">
        <v>2962</v>
      </c>
      <c r="C503" s="75" t="s">
        <v>2039</v>
      </c>
      <c r="D503" s="75">
        <v>0</v>
      </c>
      <c r="E503" s="75">
        <v>3</v>
      </c>
      <c r="F503" s="75">
        <v>0</v>
      </c>
      <c r="G503" s="75">
        <f t="shared" si="8"/>
        <v>3</v>
      </c>
      <c r="H503" s="75" t="s">
        <v>16</v>
      </c>
      <c r="I503" s="75" t="s">
        <v>81</v>
      </c>
      <c r="J503" s="75" t="s">
        <v>81</v>
      </c>
    </row>
    <row r="504" spans="1:10" ht="28.8" hidden="1" x14ac:dyDescent="0.3">
      <c r="A504" s="75" t="s">
        <v>1972</v>
      </c>
      <c r="B504" s="75" t="s">
        <v>2962</v>
      </c>
      <c r="C504" s="75" t="s">
        <v>2039</v>
      </c>
      <c r="D504" s="75">
        <v>0</v>
      </c>
      <c r="E504" s="75">
        <v>1</v>
      </c>
      <c r="F504" s="75">
        <v>0</v>
      </c>
      <c r="G504" s="75">
        <f t="shared" si="8"/>
        <v>1</v>
      </c>
      <c r="H504" s="75" t="s">
        <v>4</v>
      </c>
      <c r="I504" s="75" t="s">
        <v>55</v>
      </c>
      <c r="J504" s="75" t="s">
        <v>55</v>
      </c>
    </row>
    <row r="505" spans="1:10" ht="43.2" hidden="1" x14ac:dyDescent="0.3">
      <c r="A505" s="75" t="s">
        <v>2987</v>
      </c>
      <c r="B505" s="75" t="s">
        <v>2962</v>
      </c>
      <c r="C505" s="75" t="s">
        <v>2039</v>
      </c>
      <c r="D505" s="75">
        <v>0</v>
      </c>
      <c r="E505" s="75">
        <v>3</v>
      </c>
      <c r="F505" s="75">
        <v>0</v>
      </c>
      <c r="G505" s="75">
        <f t="shared" si="8"/>
        <v>3</v>
      </c>
      <c r="H505" s="75" t="s">
        <v>15</v>
      </c>
      <c r="I505" s="75" t="s">
        <v>69</v>
      </c>
      <c r="J505" s="75" t="s">
        <v>69</v>
      </c>
    </row>
    <row r="506" spans="1:10" ht="28.8" hidden="1" x14ac:dyDescent="0.3">
      <c r="A506" s="75" t="s">
        <v>2988</v>
      </c>
      <c r="B506" s="75" t="s">
        <v>2962</v>
      </c>
      <c r="C506" s="75" t="s">
        <v>2039</v>
      </c>
      <c r="D506" s="75">
        <v>0</v>
      </c>
      <c r="E506" s="75">
        <v>1</v>
      </c>
      <c r="F506" s="75">
        <v>0</v>
      </c>
      <c r="G506" s="75">
        <f t="shared" si="8"/>
        <v>1</v>
      </c>
      <c r="H506" s="75" t="s">
        <v>4</v>
      </c>
      <c r="I506" s="75" t="s">
        <v>56</v>
      </c>
      <c r="J506" s="75" t="s">
        <v>56</v>
      </c>
    </row>
    <row r="507" spans="1:10" ht="28.8" hidden="1" x14ac:dyDescent="0.3">
      <c r="A507" s="75" t="s">
        <v>2989</v>
      </c>
      <c r="B507" s="75" t="s">
        <v>2962</v>
      </c>
      <c r="C507" s="75" t="s">
        <v>2039</v>
      </c>
      <c r="D507" s="75">
        <v>0</v>
      </c>
      <c r="E507" s="75">
        <v>3</v>
      </c>
      <c r="F507" s="75">
        <v>0</v>
      </c>
      <c r="G507" s="75">
        <f t="shared" si="8"/>
        <v>3</v>
      </c>
      <c r="H507" s="75" t="s">
        <v>13</v>
      </c>
      <c r="I507" s="75" t="s">
        <v>60</v>
      </c>
      <c r="J507" s="75" t="s">
        <v>60</v>
      </c>
    </row>
    <row r="508" spans="1:10" ht="28.8" hidden="1" x14ac:dyDescent="0.3">
      <c r="A508" s="75" t="s">
        <v>2969</v>
      </c>
      <c r="B508" s="75" t="s">
        <v>2962</v>
      </c>
      <c r="C508" s="75" t="s">
        <v>2039</v>
      </c>
      <c r="D508" s="75">
        <v>0</v>
      </c>
      <c r="E508" s="75">
        <v>1</v>
      </c>
      <c r="F508" s="75">
        <v>0</v>
      </c>
      <c r="G508" s="75">
        <f t="shared" si="8"/>
        <v>1</v>
      </c>
      <c r="H508" s="75" t="s">
        <v>4</v>
      </c>
      <c r="I508" s="75" t="s">
        <v>57</v>
      </c>
      <c r="J508" s="75" t="s">
        <v>57</v>
      </c>
    </row>
    <row r="509" spans="1:10" ht="28.8" hidden="1" x14ac:dyDescent="0.3">
      <c r="A509" s="75" t="s">
        <v>2990</v>
      </c>
      <c r="B509" s="75" t="s">
        <v>2962</v>
      </c>
      <c r="C509" s="75" t="s">
        <v>2039</v>
      </c>
      <c r="D509" s="75">
        <v>0</v>
      </c>
      <c r="E509" s="75">
        <v>3</v>
      </c>
      <c r="F509" s="75">
        <v>0</v>
      </c>
      <c r="G509" s="75">
        <f t="shared" si="8"/>
        <v>3</v>
      </c>
      <c r="H509" s="75" t="s">
        <v>9</v>
      </c>
      <c r="I509" s="75" t="s">
        <v>73</v>
      </c>
      <c r="J509" s="75" t="s">
        <v>73</v>
      </c>
    </row>
    <row r="510" spans="1:10" ht="28.8" hidden="1" x14ac:dyDescent="0.3">
      <c r="A510" s="75" t="s">
        <v>2991</v>
      </c>
      <c r="B510" s="75" t="s">
        <v>2962</v>
      </c>
      <c r="C510" s="75" t="s">
        <v>2039</v>
      </c>
      <c r="D510" s="75">
        <v>0</v>
      </c>
      <c r="E510" s="75">
        <v>1</v>
      </c>
      <c r="F510" s="75">
        <v>0</v>
      </c>
      <c r="G510" s="75">
        <f t="shared" si="8"/>
        <v>1</v>
      </c>
      <c r="H510" s="75" t="s">
        <v>16</v>
      </c>
      <c r="I510" s="75" t="s">
        <v>82</v>
      </c>
      <c r="J510" s="75" t="s">
        <v>82</v>
      </c>
    </row>
    <row r="511" spans="1:10" ht="28.8" hidden="1" x14ac:dyDescent="0.3">
      <c r="A511" s="75" t="s">
        <v>2992</v>
      </c>
      <c r="B511" s="75" t="s">
        <v>2962</v>
      </c>
      <c r="C511" s="75" t="s">
        <v>2039</v>
      </c>
      <c r="D511" s="75">
        <v>0</v>
      </c>
      <c r="E511" s="75">
        <v>1</v>
      </c>
      <c r="F511" s="75">
        <v>0</v>
      </c>
      <c r="G511" s="75">
        <f t="shared" si="8"/>
        <v>1</v>
      </c>
      <c r="H511" s="75" t="s">
        <v>22</v>
      </c>
      <c r="I511" s="75" t="s">
        <v>22</v>
      </c>
      <c r="J511" s="75" t="s">
        <v>246</v>
      </c>
    </row>
    <row r="512" spans="1:10" ht="28.8" hidden="1" x14ac:dyDescent="0.3">
      <c r="A512" s="75" t="s">
        <v>2993</v>
      </c>
      <c r="B512" s="75" t="s">
        <v>2962</v>
      </c>
      <c r="C512" s="75" t="s">
        <v>2039</v>
      </c>
      <c r="D512" s="75">
        <v>0</v>
      </c>
      <c r="E512" s="75">
        <v>2</v>
      </c>
      <c r="F512" s="75">
        <v>0</v>
      </c>
      <c r="G512" s="75">
        <f t="shared" si="8"/>
        <v>2</v>
      </c>
      <c r="H512" s="75" t="s">
        <v>2</v>
      </c>
      <c r="I512" s="75" t="s">
        <v>90</v>
      </c>
      <c r="J512" s="75" t="s">
        <v>90</v>
      </c>
    </row>
    <row r="513" spans="1:10" ht="28.8" hidden="1" x14ac:dyDescent="0.3">
      <c r="A513" s="75" t="s">
        <v>2994</v>
      </c>
      <c r="B513" s="75" t="s">
        <v>2962</v>
      </c>
      <c r="C513" s="75" t="s">
        <v>2039</v>
      </c>
      <c r="D513" s="75">
        <v>0</v>
      </c>
      <c r="E513" s="75">
        <v>2</v>
      </c>
      <c r="F513" s="75">
        <v>0</v>
      </c>
      <c r="G513" s="75">
        <f t="shared" si="8"/>
        <v>2</v>
      </c>
      <c r="H513" s="75" t="s">
        <v>19</v>
      </c>
      <c r="I513" s="75" t="s">
        <v>19</v>
      </c>
      <c r="J513" s="75" t="s">
        <v>995</v>
      </c>
    </row>
    <row r="514" spans="1:10" ht="28.8" hidden="1" x14ac:dyDescent="0.3">
      <c r="A514" s="75" t="s">
        <v>2970</v>
      </c>
      <c r="B514" s="75" t="s">
        <v>2962</v>
      </c>
      <c r="C514" s="75" t="s">
        <v>2039</v>
      </c>
      <c r="D514" s="75">
        <v>0</v>
      </c>
      <c r="E514" s="75">
        <v>1</v>
      </c>
      <c r="F514" s="75">
        <v>0</v>
      </c>
      <c r="G514" s="75">
        <f t="shared" ref="G514:G577" si="9">(D514+E514)</f>
        <v>1</v>
      </c>
      <c r="H514" s="75" t="s">
        <v>4</v>
      </c>
      <c r="I514" s="75" t="s">
        <v>58</v>
      </c>
      <c r="J514" s="75" t="s">
        <v>58</v>
      </c>
    </row>
    <row r="515" spans="1:10" ht="28.8" hidden="1" x14ac:dyDescent="0.3">
      <c r="A515" s="75" t="s">
        <v>1989</v>
      </c>
      <c r="B515" s="75" t="s">
        <v>2962</v>
      </c>
      <c r="C515" s="75" t="s">
        <v>2039</v>
      </c>
      <c r="D515" s="75">
        <v>0</v>
      </c>
      <c r="E515" s="75">
        <v>1</v>
      </c>
      <c r="F515" s="75">
        <v>0</v>
      </c>
      <c r="G515" s="75">
        <f t="shared" si="9"/>
        <v>1</v>
      </c>
      <c r="H515" s="75" t="s">
        <v>101</v>
      </c>
      <c r="I515" s="75" t="s">
        <v>101</v>
      </c>
      <c r="J515" s="75" t="s">
        <v>101</v>
      </c>
    </row>
    <row r="516" spans="1:10" ht="43.2" hidden="1" x14ac:dyDescent="0.3">
      <c r="A516" s="75" t="s">
        <v>2995</v>
      </c>
      <c r="B516" s="75" t="s">
        <v>2962</v>
      </c>
      <c r="C516" s="75" t="s">
        <v>2039</v>
      </c>
      <c r="D516" s="75">
        <v>0</v>
      </c>
      <c r="E516" s="75">
        <v>1</v>
      </c>
      <c r="F516" s="75">
        <v>0</v>
      </c>
      <c r="G516" s="75">
        <f t="shared" si="9"/>
        <v>1</v>
      </c>
      <c r="H516" s="75" t="s">
        <v>94</v>
      </c>
      <c r="I516" s="75" t="s">
        <v>12</v>
      </c>
      <c r="J516" s="75" t="s">
        <v>12</v>
      </c>
    </row>
    <row r="517" spans="1:10" ht="28.8" hidden="1" x14ac:dyDescent="0.3">
      <c r="A517" s="75" t="s">
        <v>2996</v>
      </c>
      <c r="B517" s="75" t="s">
        <v>2962</v>
      </c>
      <c r="C517" s="75" t="s">
        <v>2039</v>
      </c>
      <c r="D517" s="75">
        <v>0</v>
      </c>
      <c r="E517" s="75">
        <v>2</v>
      </c>
      <c r="F517" s="75">
        <v>0</v>
      </c>
      <c r="G517" s="75">
        <f t="shared" si="9"/>
        <v>2</v>
      </c>
      <c r="H517" s="75" t="s">
        <v>2</v>
      </c>
      <c r="I517" s="75" t="s">
        <v>91</v>
      </c>
      <c r="J517" s="75" t="s">
        <v>91</v>
      </c>
    </row>
    <row r="518" spans="1:10" ht="43.2" hidden="1" x14ac:dyDescent="0.3">
      <c r="A518" s="75" t="s">
        <v>2997</v>
      </c>
      <c r="B518" s="75" t="s">
        <v>2962</v>
      </c>
      <c r="C518" s="75" t="s">
        <v>2039</v>
      </c>
      <c r="D518" s="75">
        <v>0</v>
      </c>
      <c r="E518" s="75">
        <v>2</v>
      </c>
      <c r="F518" s="75">
        <v>0</v>
      </c>
      <c r="G518" s="75">
        <f t="shared" si="9"/>
        <v>2</v>
      </c>
      <c r="H518" s="75" t="s">
        <v>611</v>
      </c>
      <c r="I518" s="75" t="s">
        <v>252</v>
      </c>
      <c r="J518" s="75" t="s">
        <v>545</v>
      </c>
    </row>
    <row r="519" spans="1:10" ht="43.2" hidden="1" x14ac:dyDescent="0.3">
      <c r="A519" s="75" t="s">
        <v>3023</v>
      </c>
      <c r="B519" s="75" t="s">
        <v>2962</v>
      </c>
      <c r="C519" s="75" t="s">
        <v>2039</v>
      </c>
      <c r="D519" s="75">
        <v>0</v>
      </c>
      <c r="E519" s="75">
        <v>2</v>
      </c>
      <c r="F519" s="75">
        <v>0</v>
      </c>
      <c r="G519" s="75">
        <f t="shared" si="9"/>
        <v>2</v>
      </c>
      <c r="H519" s="75" t="s">
        <v>63</v>
      </c>
      <c r="I519" s="75" t="s">
        <v>8</v>
      </c>
      <c r="J519" s="75" t="s">
        <v>290</v>
      </c>
    </row>
    <row r="520" spans="1:10" ht="28.8" hidden="1" x14ac:dyDescent="0.3">
      <c r="A520" s="75" t="s">
        <v>2999</v>
      </c>
      <c r="B520" s="75" t="s">
        <v>2962</v>
      </c>
      <c r="C520" s="75" t="s">
        <v>2039</v>
      </c>
      <c r="D520" s="75">
        <v>0</v>
      </c>
      <c r="E520" s="75">
        <v>2</v>
      </c>
      <c r="F520" s="75">
        <v>0</v>
      </c>
      <c r="G520" s="75">
        <f t="shared" si="9"/>
        <v>2</v>
      </c>
      <c r="H520" s="75" t="s">
        <v>9</v>
      </c>
      <c r="I520" s="75" t="s">
        <v>74</v>
      </c>
      <c r="J520" s="75" t="s">
        <v>74</v>
      </c>
    </row>
    <row r="521" spans="1:10" ht="43.2" hidden="1" x14ac:dyDescent="0.3">
      <c r="A521" s="75" t="s">
        <v>3000</v>
      </c>
      <c r="B521" s="75" t="s">
        <v>2962</v>
      </c>
      <c r="C521" s="75" t="s">
        <v>2039</v>
      </c>
      <c r="D521" s="75">
        <v>0</v>
      </c>
      <c r="E521" s="75">
        <v>2</v>
      </c>
      <c r="F521" s="75">
        <v>0</v>
      </c>
      <c r="G521" s="75">
        <f t="shared" si="9"/>
        <v>2</v>
      </c>
      <c r="H521" s="75" t="s">
        <v>19</v>
      </c>
      <c r="I521" s="75" t="s">
        <v>19</v>
      </c>
      <c r="J521" s="75" t="s">
        <v>191</v>
      </c>
    </row>
    <row r="522" spans="1:10" ht="43.2" hidden="1" x14ac:dyDescent="0.3">
      <c r="A522" s="75" t="s">
        <v>3001</v>
      </c>
      <c r="B522" s="75" t="s">
        <v>2962</v>
      </c>
      <c r="C522" s="75" t="s">
        <v>2039</v>
      </c>
      <c r="D522" s="75">
        <v>0</v>
      </c>
      <c r="E522" s="75">
        <v>3</v>
      </c>
      <c r="F522" s="75">
        <v>0</v>
      </c>
      <c r="G522" s="75">
        <f t="shared" si="9"/>
        <v>3</v>
      </c>
      <c r="H522" s="75" t="s">
        <v>2</v>
      </c>
      <c r="I522" s="75" t="s">
        <v>92</v>
      </c>
      <c r="J522" s="75" t="s">
        <v>92</v>
      </c>
    </row>
    <row r="523" spans="1:10" ht="28.8" hidden="1" x14ac:dyDescent="0.3">
      <c r="A523" s="75" t="s">
        <v>3002</v>
      </c>
      <c r="B523" s="75" t="s">
        <v>2962</v>
      </c>
      <c r="C523" s="75" t="s">
        <v>2039</v>
      </c>
      <c r="D523" s="75">
        <v>0</v>
      </c>
      <c r="E523" s="75">
        <v>1</v>
      </c>
      <c r="F523" s="75">
        <v>0</v>
      </c>
      <c r="G523" s="75">
        <f t="shared" si="9"/>
        <v>1</v>
      </c>
      <c r="H523" s="75" t="s">
        <v>9</v>
      </c>
      <c r="I523" s="75" t="s">
        <v>75</v>
      </c>
      <c r="J523" s="75" t="s">
        <v>75</v>
      </c>
    </row>
    <row r="524" spans="1:10" ht="43.2" hidden="1" x14ac:dyDescent="0.3">
      <c r="A524" s="75" t="s">
        <v>3003</v>
      </c>
      <c r="B524" s="75" t="s">
        <v>2962</v>
      </c>
      <c r="C524" s="75" t="s">
        <v>2039</v>
      </c>
      <c r="D524" s="75">
        <v>0</v>
      </c>
      <c r="E524" s="75">
        <v>1</v>
      </c>
      <c r="F524" s="75">
        <v>0</v>
      </c>
      <c r="G524" s="75">
        <f t="shared" si="9"/>
        <v>1</v>
      </c>
      <c r="H524" s="75" t="s">
        <v>20</v>
      </c>
      <c r="I524" s="75" t="s">
        <v>65</v>
      </c>
      <c r="J524" s="75" t="s">
        <v>1420</v>
      </c>
    </row>
    <row r="525" spans="1:10" ht="28.8" hidden="1" x14ac:dyDescent="0.3">
      <c r="A525" s="75" t="s">
        <v>3004</v>
      </c>
      <c r="B525" s="75" t="s">
        <v>2962</v>
      </c>
      <c r="C525" s="75" t="s">
        <v>2039</v>
      </c>
      <c r="D525" s="75">
        <v>0</v>
      </c>
      <c r="E525" s="75">
        <v>2</v>
      </c>
      <c r="F525" s="75">
        <v>1</v>
      </c>
      <c r="G525" s="75">
        <f t="shared" si="9"/>
        <v>2</v>
      </c>
      <c r="H525" s="75" t="s">
        <v>9</v>
      </c>
      <c r="I525" s="75" t="s">
        <v>76</v>
      </c>
      <c r="J525" s="75" t="s">
        <v>76</v>
      </c>
    </row>
    <row r="526" spans="1:10" ht="28.8" hidden="1" x14ac:dyDescent="0.3">
      <c r="A526" s="75" t="s">
        <v>3005</v>
      </c>
      <c r="B526" s="75" t="s">
        <v>2962</v>
      </c>
      <c r="C526" s="75" t="s">
        <v>2039</v>
      </c>
      <c r="D526" s="75">
        <v>0</v>
      </c>
      <c r="E526" s="75">
        <v>3</v>
      </c>
      <c r="F526" s="75">
        <v>0</v>
      </c>
      <c r="G526" s="75">
        <f t="shared" si="9"/>
        <v>3</v>
      </c>
      <c r="H526" s="75" t="s">
        <v>9</v>
      </c>
      <c r="I526" s="75" t="s">
        <v>77</v>
      </c>
      <c r="J526" s="75" t="s">
        <v>77</v>
      </c>
    </row>
    <row r="527" spans="1:10" ht="28.8" hidden="1" x14ac:dyDescent="0.3">
      <c r="A527" s="75" t="s">
        <v>3006</v>
      </c>
      <c r="B527" s="75" t="s">
        <v>2962</v>
      </c>
      <c r="C527" s="75" t="s">
        <v>2039</v>
      </c>
      <c r="D527" s="75">
        <v>0</v>
      </c>
      <c r="E527" s="75">
        <v>3</v>
      </c>
      <c r="F527" s="75">
        <v>0</v>
      </c>
      <c r="G527" s="75">
        <f t="shared" si="9"/>
        <v>3</v>
      </c>
      <c r="H527" s="75" t="s">
        <v>16</v>
      </c>
      <c r="I527" s="75" t="s">
        <v>83</v>
      </c>
      <c r="J527" s="75" t="s">
        <v>83</v>
      </c>
    </row>
    <row r="528" spans="1:10" ht="43.2" hidden="1" x14ac:dyDescent="0.3">
      <c r="A528" s="75" t="s">
        <v>3007</v>
      </c>
      <c r="B528" s="75" t="s">
        <v>2962</v>
      </c>
      <c r="C528" s="75" t="s">
        <v>2039</v>
      </c>
      <c r="D528" s="75">
        <v>0</v>
      </c>
      <c r="E528" s="75">
        <v>3</v>
      </c>
      <c r="F528" s="75">
        <v>0</v>
      </c>
      <c r="G528" s="75">
        <f t="shared" si="9"/>
        <v>3</v>
      </c>
      <c r="H528" s="75" t="s">
        <v>13</v>
      </c>
      <c r="I528" s="75" t="s">
        <v>61</v>
      </c>
      <c r="J528" s="75" t="s">
        <v>61</v>
      </c>
    </row>
    <row r="529" spans="1:10" ht="43.2" hidden="1" x14ac:dyDescent="0.3">
      <c r="A529" s="75" t="s">
        <v>3008</v>
      </c>
      <c r="B529" s="75" t="s">
        <v>2962</v>
      </c>
      <c r="C529" s="75" t="s">
        <v>2872</v>
      </c>
      <c r="D529" s="75">
        <v>0</v>
      </c>
      <c r="E529" s="75">
        <v>4</v>
      </c>
      <c r="F529" s="75">
        <v>0</v>
      </c>
      <c r="G529" s="75">
        <f t="shared" si="9"/>
        <v>4</v>
      </c>
      <c r="H529" s="75" t="s">
        <v>15</v>
      </c>
      <c r="I529" s="75" t="s">
        <v>70</v>
      </c>
      <c r="J529" s="75" t="s">
        <v>70</v>
      </c>
    </row>
    <row r="530" spans="1:10" ht="43.2" hidden="1" x14ac:dyDescent="0.3">
      <c r="A530" s="75" t="s">
        <v>3009</v>
      </c>
      <c r="B530" s="75" t="s">
        <v>2962</v>
      </c>
      <c r="C530" s="75" t="s">
        <v>2872</v>
      </c>
      <c r="D530" s="75">
        <v>0</v>
      </c>
      <c r="E530" s="75">
        <v>3</v>
      </c>
      <c r="F530" s="75">
        <v>0</v>
      </c>
      <c r="G530" s="75">
        <f t="shared" si="9"/>
        <v>3</v>
      </c>
      <c r="H530" s="75" t="s">
        <v>9</v>
      </c>
      <c r="I530" s="75" t="s">
        <v>78</v>
      </c>
      <c r="J530" s="75" t="s">
        <v>78</v>
      </c>
    </row>
    <row r="531" spans="1:10" ht="43.2" hidden="1" x14ac:dyDescent="0.3">
      <c r="A531" s="75" t="s">
        <v>3010</v>
      </c>
      <c r="B531" s="75" t="s">
        <v>2962</v>
      </c>
      <c r="C531" s="75" t="s">
        <v>2039</v>
      </c>
      <c r="D531" s="75">
        <v>0</v>
      </c>
      <c r="E531" s="75">
        <v>3</v>
      </c>
      <c r="F531" s="75">
        <v>0</v>
      </c>
      <c r="G531" s="75">
        <f t="shared" si="9"/>
        <v>3</v>
      </c>
      <c r="H531" s="75" t="s">
        <v>17</v>
      </c>
      <c r="I531" s="75" t="s">
        <v>97</v>
      </c>
      <c r="J531" s="75" t="s">
        <v>307</v>
      </c>
    </row>
    <row r="532" spans="1:10" ht="28.8" hidden="1" x14ac:dyDescent="0.3">
      <c r="A532" s="75" t="s">
        <v>3011</v>
      </c>
      <c r="B532" s="75" t="s">
        <v>2962</v>
      </c>
      <c r="C532" s="75" t="s">
        <v>2039</v>
      </c>
      <c r="D532" s="75">
        <v>0</v>
      </c>
      <c r="E532" s="75">
        <v>3</v>
      </c>
      <c r="F532" s="75">
        <v>0</v>
      </c>
      <c r="G532" s="75">
        <f t="shared" si="9"/>
        <v>3</v>
      </c>
      <c r="H532" s="75" t="s">
        <v>9</v>
      </c>
      <c r="I532" s="75" t="s">
        <v>79</v>
      </c>
      <c r="J532" s="75" t="s">
        <v>79</v>
      </c>
    </row>
    <row r="533" spans="1:10" ht="43.2" hidden="1" x14ac:dyDescent="0.3">
      <c r="A533" s="75" t="s">
        <v>3012</v>
      </c>
      <c r="B533" s="75" t="s">
        <v>2962</v>
      </c>
      <c r="C533" s="75" t="s">
        <v>2872</v>
      </c>
      <c r="D533" s="75">
        <v>0</v>
      </c>
      <c r="E533" s="75">
        <v>3</v>
      </c>
      <c r="F533" s="75">
        <v>0</v>
      </c>
      <c r="G533" s="75">
        <f t="shared" si="9"/>
        <v>3</v>
      </c>
      <c r="H533" s="75" t="s">
        <v>13</v>
      </c>
      <c r="I533" s="75" t="s">
        <v>62</v>
      </c>
      <c r="J533" s="75" t="s">
        <v>62</v>
      </c>
    </row>
    <row r="534" spans="1:10" ht="28.8" x14ac:dyDescent="0.3">
      <c r="A534" s="75" t="s">
        <v>2527</v>
      </c>
      <c r="B534" s="75" t="s">
        <v>2962</v>
      </c>
      <c r="C534" s="75" t="s">
        <v>2856</v>
      </c>
      <c r="D534" s="75">
        <v>0</v>
      </c>
      <c r="E534" s="75">
        <v>1</v>
      </c>
      <c r="F534" s="75">
        <v>0</v>
      </c>
      <c r="G534" s="75">
        <f t="shared" si="9"/>
        <v>1</v>
      </c>
      <c r="H534" s="75" t="s">
        <v>9</v>
      </c>
      <c r="I534" s="75" t="s">
        <v>75</v>
      </c>
      <c r="J534" s="75" t="s">
        <v>75</v>
      </c>
    </row>
    <row r="535" spans="1:10" ht="28.8" x14ac:dyDescent="0.3">
      <c r="A535" s="75" t="s">
        <v>2565</v>
      </c>
      <c r="B535" s="75" t="s">
        <v>2962</v>
      </c>
      <c r="C535" s="75" t="s">
        <v>2856</v>
      </c>
      <c r="D535" s="75">
        <v>1</v>
      </c>
      <c r="E535" s="75">
        <v>0</v>
      </c>
      <c r="F535" s="75">
        <v>0</v>
      </c>
      <c r="G535" s="75">
        <f t="shared" si="9"/>
        <v>1</v>
      </c>
      <c r="H535" s="75" t="s">
        <v>93</v>
      </c>
      <c r="I535" s="75" t="s">
        <v>6</v>
      </c>
      <c r="J535" s="75" t="s">
        <v>2062</v>
      </c>
    </row>
    <row r="536" spans="1:10" ht="28.8" hidden="1" x14ac:dyDescent="0.3">
      <c r="A536" s="75" t="s">
        <v>164</v>
      </c>
      <c r="B536" s="75" t="s">
        <v>2962</v>
      </c>
      <c r="C536" s="75" t="s">
        <v>3018</v>
      </c>
      <c r="D536" s="75">
        <v>2</v>
      </c>
      <c r="E536" s="75">
        <v>0</v>
      </c>
      <c r="F536" s="75">
        <v>0</v>
      </c>
      <c r="G536" s="75">
        <f t="shared" si="9"/>
        <v>2</v>
      </c>
      <c r="H536" s="75" t="s">
        <v>93</v>
      </c>
      <c r="I536" s="75" t="s">
        <v>6</v>
      </c>
      <c r="J536" s="75" t="s">
        <v>6</v>
      </c>
    </row>
    <row r="537" spans="1:10" ht="28.8" x14ac:dyDescent="0.3">
      <c r="A537" s="75" t="s">
        <v>2436</v>
      </c>
      <c r="B537" s="75" t="s">
        <v>2962</v>
      </c>
      <c r="C537" s="75" t="s">
        <v>2856</v>
      </c>
      <c r="D537" s="75">
        <v>0</v>
      </c>
      <c r="E537" s="75">
        <v>1</v>
      </c>
      <c r="F537" s="75">
        <v>0</v>
      </c>
      <c r="G537" s="75">
        <f t="shared" si="9"/>
        <v>1</v>
      </c>
      <c r="H537" s="75" t="s">
        <v>2</v>
      </c>
      <c r="I537" s="75" t="s">
        <v>89</v>
      </c>
      <c r="J537" s="75" t="s">
        <v>89</v>
      </c>
    </row>
    <row r="538" spans="1:10" ht="28.8" x14ac:dyDescent="0.3">
      <c r="A538" s="75" t="s">
        <v>2437</v>
      </c>
      <c r="B538" s="75" t="s">
        <v>2962</v>
      </c>
      <c r="C538" s="75" t="s">
        <v>2856</v>
      </c>
      <c r="D538" s="75">
        <v>0</v>
      </c>
      <c r="E538" s="75">
        <v>1</v>
      </c>
      <c r="F538" s="75">
        <v>0</v>
      </c>
      <c r="G538" s="75">
        <f t="shared" si="9"/>
        <v>1</v>
      </c>
      <c r="H538" s="75" t="s">
        <v>4</v>
      </c>
      <c r="I538" s="75" t="s">
        <v>59</v>
      </c>
      <c r="J538" s="75" t="s">
        <v>59</v>
      </c>
    </row>
    <row r="539" spans="1:10" ht="28.8" x14ac:dyDescent="0.3">
      <c r="A539" s="75" t="s">
        <v>2438</v>
      </c>
      <c r="B539" s="75" t="s">
        <v>2962</v>
      </c>
      <c r="C539" s="75" t="s">
        <v>2856</v>
      </c>
      <c r="D539" s="75">
        <v>0</v>
      </c>
      <c r="E539" s="75">
        <v>1</v>
      </c>
      <c r="F539" s="75">
        <v>0</v>
      </c>
      <c r="G539" s="75">
        <f t="shared" si="9"/>
        <v>1</v>
      </c>
      <c r="H539" s="75" t="s">
        <v>20</v>
      </c>
      <c r="I539" s="75" t="s">
        <v>65</v>
      </c>
      <c r="J539" s="75" t="s">
        <v>1420</v>
      </c>
    </row>
    <row r="540" spans="1:10" ht="43.2" hidden="1" x14ac:dyDescent="0.3">
      <c r="A540" s="75" t="s">
        <v>2361</v>
      </c>
      <c r="B540" s="75" t="s">
        <v>2962</v>
      </c>
      <c r="C540" s="75" t="s">
        <v>25</v>
      </c>
      <c r="D540" s="75">
        <v>0</v>
      </c>
      <c r="E540" s="75">
        <v>1</v>
      </c>
      <c r="F540" s="75">
        <v>0</v>
      </c>
      <c r="G540" s="75">
        <f t="shared" si="9"/>
        <v>1</v>
      </c>
      <c r="H540" s="75" t="s">
        <v>93</v>
      </c>
      <c r="I540" s="75" t="s">
        <v>6</v>
      </c>
      <c r="J540" s="75" t="s">
        <v>6</v>
      </c>
    </row>
    <row r="541" spans="1:10" ht="28.8" hidden="1" x14ac:dyDescent="0.3">
      <c r="A541" s="75" t="s">
        <v>2373</v>
      </c>
      <c r="B541" s="75" t="s">
        <v>2962</v>
      </c>
      <c r="C541" s="75" t="s">
        <v>25</v>
      </c>
      <c r="D541" s="75">
        <v>0</v>
      </c>
      <c r="E541" s="75">
        <v>1</v>
      </c>
      <c r="F541" s="75">
        <v>0</v>
      </c>
      <c r="G541" s="75">
        <f t="shared" si="9"/>
        <v>1</v>
      </c>
      <c r="H541" s="75" t="s">
        <v>93</v>
      </c>
      <c r="I541" s="75" t="s">
        <v>6</v>
      </c>
      <c r="J541" s="75" t="s">
        <v>6</v>
      </c>
    </row>
    <row r="542" spans="1:10" ht="28.8" hidden="1" x14ac:dyDescent="0.3">
      <c r="A542" s="75" t="s">
        <v>2378</v>
      </c>
      <c r="B542" s="75" t="s">
        <v>2962</v>
      </c>
      <c r="C542" s="75" t="s">
        <v>25</v>
      </c>
      <c r="D542" s="75">
        <v>0</v>
      </c>
      <c r="E542" s="75">
        <v>1</v>
      </c>
      <c r="F542" s="75">
        <v>0</v>
      </c>
      <c r="G542" s="75">
        <f t="shared" si="9"/>
        <v>1</v>
      </c>
      <c r="H542" s="75" t="s">
        <v>93</v>
      </c>
      <c r="I542" s="75" t="s">
        <v>6</v>
      </c>
      <c r="J542" s="75" t="s">
        <v>6</v>
      </c>
    </row>
    <row r="543" spans="1:10" ht="28.8" hidden="1" x14ac:dyDescent="0.3">
      <c r="A543" s="75" t="s">
        <v>2379</v>
      </c>
      <c r="B543" s="75" t="s">
        <v>2962</v>
      </c>
      <c r="C543" s="75" t="s">
        <v>25</v>
      </c>
      <c r="D543" s="75">
        <v>0</v>
      </c>
      <c r="E543" s="75">
        <v>1</v>
      </c>
      <c r="F543" s="75">
        <v>0</v>
      </c>
      <c r="G543" s="75">
        <f t="shared" si="9"/>
        <v>1</v>
      </c>
      <c r="H543" s="75" t="s">
        <v>9</v>
      </c>
      <c r="I543" s="75" t="s">
        <v>76</v>
      </c>
      <c r="J543" s="75" t="s">
        <v>76</v>
      </c>
    </row>
    <row r="544" spans="1:10" ht="28.8" hidden="1" x14ac:dyDescent="0.3">
      <c r="A544" s="75" t="s">
        <v>2382</v>
      </c>
      <c r="B544" s="75" t="s">
        <v>2962</v>
      </c>
      <c r="C544" s="75" t="s">
        <v>25</v>
      </c>
      <c r="D544" s="75">
        <v>0</v>
      </c>
      <c r="E544" s="75">
        <v>1</v>
      </c>
      <c r="F544" s="75">
        <v>0</v>
      </c>
      <c r="G544" s="75">
        <f t="shared" si="9"/>
        <v>1</v>
      </c>
      <c r="H544" s="75" t="s">
        <v>4</v>
      </c>
      <c r="I544" s="75" t="s">
        <v>53</v>
      </c>
      <c r="J544" s="75" t="s">
        <v>2064</v>
      </c>
    </row>
    <row r="545" spans="1:10" ht="28.8" hidden="1" x14ac:dyDescent="0.3">
      <c r="A545" s="75" t="s">
        <v>2386</v>
      </c>
      <c r="B545" s="75" t="s">
        <v>2962</v>
      </c>
      <c r="C545" s="75" t="s">
        <v>25</v>
      </c>
      <c r="D545" s="75">
        <v>0</v>
      </c>
      <c r="E545" s="75">
        <v>1</v>
      </c>
      <c r="F545" s="75">
        <v>0</v>
      </c>
      <c r="G545" s="75">
        <f t="shared" si="9"/>
        <v>1</v>
      </c>
      <c r="H545" s="75" t="s">
        <v>93</v>
      </c>
      <c r="I545" s="75" t="s">
        <v>6</v>
      </c>
      <c r="J545" s="75" t="s">
        <v>6</v>
      </c>
    </row>
    <row r="546" spans="1:10" ht="28.8" x14ac:dyDescent="0.3">
      <c r="A546" s="75" t="s">
        <v>2350</v>
      </c>
      <c r="B546" s="75" t="s">
        <v>2962</v>
      </c>
      <c r="C546" s="75" t="s">
        <v>2856</v>
      </c>
      <c r="D546" s="75">
        <v>0</v>
      </c>
      <c r="E546" s="75">
        <v>1</v>
      </c>
      <c r="F546" s="75">
        <v>0</v>
      </c>
      <c r="G546" s="75">
        <f t="shared" si="9"/>
        <v>1</v>
      </c>
      <c r="H546" s="75" t="s">
        <v>93</v>
      </c>
      <c r="I546" s="75" t="s">
        <v>6</v>
      </c>
      <c r="J546" s="75" t="s">
        <v>6</v>
      </c>
    </row>
    <row r="547" spans="1:10" ht="28.8" x14ac:dyDescent="0.3">
      <c r="A547" s="75" t="s">
        <v>2351</v>
      </c>
      <c r="B547" s="75" t="s">
        <v>2962</v>
      </c>
      <c r="C547" s="75" t="s">
        <v>2856</v>
      </c>
      <c r="D547" s="75">
        <v>0</v>
      </c>
      <c r="E547" s="75">
        <v>1</v>
      </c>
      <c r="F547" s="75">
        <v>0</v>
      </c>
      <c r="G547" s="75">
        <f t="shared" si="9"/>
        <v>1</v>
      </c>
      <c r="H547" s="75" t="s">
        <v>93</v>
      </c>
      <c r="I547" s="75" t="s">
        <v>6</v>
      </c>
      <c r="J547" s="75" t="s">
        <v>6</v>
      </c>
    </row>
    <row r="548" spans="1:10" ht="28.8" x14ac:dyDescent="0.3">
      <c r="A548" s="75" t="s">
        <v>2352</v>
      </c>
      <c r="B548" s="75" t="s">
        <v>2962</v>
      </c>
      <c r="C548" s="75" t="s">
        <v>2856</v>
      </c>
      <c r="D548" s="75">
        <v>0</v>
      </c>
      <c r="E548" s="75">
        <v>2</v>
      </c>
      <c r="F548" s="75">
        <v>0</v>
      </c>
      <c r="G548" s="75">
        <f t="shared" si="9"/>
        <v>2</v>
      </c>
      <c r="H548" s="75" t="s">
        <v>93</v>
      </c>
      <c r="I548" s="75" t="s">
        <v>6</v>
      </c>
      <c r="J548" s="75" t="s">
        <v>6</v>
      </c>
    </row>
    <row r="549" spans="1:10" ht="28.8" x14ac:dyDescent="0.3">
      <c r="A549" s="75" t="s">
        <v>2356</v>
      </c>
      <c r="B549" s="75" t="s">
        <v>2962</v>
      </c>
      <c r="C549" s="75" t="s">
        <v>2856</v>
      </c>
      <c r="D549" s="75">
        <v>0</v>
      </c>
      <c r="E549" s="75">
        <v>1</v>
      </c>
      <c r="F549" s="75">
        <v>0</v>
      </c>
      <c r="G549" s="75">
        <f t="shared" si="9"/>
        <v>1</v>
      </c>
      <c r="H549" s="75" t="s">
        <v>9</v>
      </c>
      <c r="I549" s="75" t="s">
        <v>76</v>
      </c>
      <c r="J549" s="75" t="s">
        <v>76</v>
      </c>
    </row>
    <row r="550" spans="1:10" ht="28.8" x14ac:dyDescent="0.3">
      <c r="A550" s="75" t="s">
        <v>2357</v>
      </c>
      <c r="B550" s="75" t="s">
        <v>2962</v>
      </c>
      <c r="C550" s="75" t="s">
        <v>2856</v>
      </c>
      <c r="D550" s="75">
        <v>0</v>
      </c>
      <c r="E550" s="75">
        <v>1</v>
      </c>
      <c r="F550" s="75">
        <v>0</v>
      </c>
      <c r="G550" s="75">
        <f t="shared" si="9"/>
        <v>1</v>
      </c>
      <c r="H550" s="75" t="s">
        <v>15</v>
      </c>
      <c r="I550" s="75" t="s">
        <v>70</v>
      </c>
      <c r="J550" s="75" t="s">
        <v>70</v>
      </c>
    </row>
    <row r="551" spans="1:10" ht="28.8" x14ac:dyDescent="0.3">
      <c r="A551" s="75" t="s">
        <v>2358</v>
      </c>
      <c r="B551" s="75" t="s">
        <v>2962</v>
      </c>
      <c r="C551" s="75" t="s">
        <v>2856</v>
      </c>
      <c r="D551" s="75">
        <v>0</v>
      </c>
      <c r="E551" s="75">
        <v>1</v>
      </c>
      <c r="F551" s="75">
        <v>0</v>
      </c>
      <c r="G551" s="75">
        <f t="shared" si="9"/>
        <v>1</v>
      </c>
      <c r="H551" s="75" t="s">
        <v>13</v>
      </c>
      <c r="I551" s="75" t="s">
        <v>62</v>
      </c>
      <c r="J551" s="75" t="s">
        <v>62</v>
      </c>
    </row>
    <row r="552" spans="1:10" ht="28.8" x14ac:dyDescent="0.3">
      <c r="A552" s="75" t="s">
        <v>2359</v>
      </c>
      <c r="B552" s="75" t="s">
        <v>2962</v>
      </c>
      <c r="C552" s="75" t="s">
        <v>2856</v>
      </c>
      <c r="D552" s="75">
        <v>0</v>
      </c>
      <c r="E552" s="75">
        <v>1</v>
      </c>
      <c r="F552" s="75">
        <v>0</v>
      </c>
      <c r="G552" s="75">
        <f t="shared" si="9"/>
        <v>1</v>
      </c>
      <c r="H552" s="75" t="s">
        <v>93</v>
      </c>
      <c r="I552" s="75" t="s">
        <v>6</v>
      </c>
      <c r="J552" s="75" t="s">
        <v>6</v>
      </c>
    </row>
    <row r="553" spans="1:10" ht="28.8" x14ac:dyDescent="0.3">
      <c r="A553" s="75" t="s">
        <v>2360</v>
      </c>
      <c r="B553" s="75" t="s">
        <v>2962</v>
      </c>
      <c r="C553" s="75" t="s">
        <v>2856</v>
      </c>
      <c r="D553" s="75">
        <v>0</v>
      </c>
      <c r="E553" s="75">
        <v>1</v>
      </c>
      <c r="F553" s="75">
        <v>0</v>
      </c>
      <c r="G553" s="75">
        <f t="shared" si="9"/>
        <v>1</v>
      </c>
      <c r="H553" s="75" t="s">
        <v>93</v>
      </c>
      <c r="I553" s="75" t="s">
        <v>6</v>
      </c>
      <c r="J553" s="75" t="s">
        <v>6</v>
      </c>
    </row>
    <row r="554" spans="1:10" ht="28.8" x14ac:dyDescent="0.3">
      <c r="A554" s="75" t="s">
        <v>2435</v>
      </c>
      <c r="B554" s="75" t="s">
        <v>2962</v>
      </c>
      <c r="C554" s="75" t="s">
        <v>2856</v>
      </c>
      <c r="D554" s="75">
        <v>0</v>
      </c>
      <c r="E554" s="75">
        <v>1</v>
      </c>
      <c r="F554" s="75">
        <v>0</v>
      </c>
      <c r="G554" s="75">
        <f t="shared" si="9"/>
        <v>1</v>
      </c>
      <c r="H554" s="75" t="s">
        <v>100</v>
      </c>
      <c r="I554" s="75" t="s">
        <v>100</v>
      </c>
      <c r="J554" s="75" t="s">
        <v>100</v>
      </c>
    </row>
    <row r="555" spans="1:10" ht="28.8" x14ac:dyDescent="0.3">
      <c r="A555" s="75" t="s">
        <v>2442</v>
      </c>
      <c r="B555" s="75" t="s">
        <v>2962</v>
      </c>
      <c r="C555" s="75" t="s">
        <v>2856</v>
      </c>
      <c r="D555" s="75">
        <v>0</v>
      </c>
      <c r="E555" s="75">
        <v>1</v>
      </c>
      <c r="F555" s="75">
        <v>0</v>
      </c>
      <c r="G555" s="75">
        <f t="shared" si="9"/>
        <v>1</v>
      </c>
      <c r="H555" s="75" t="s">
        <v>2</v>
      </c>
      <c r="I555" s="75" t="s">
        <v>89</v>
      </c>
      <c r="J555" s="75" t="s">
        <v>156</v>
      </c>
    </row>
    <row r="556" spans="1:10" ht="28.8" x14ac:dyDescent="0.3">
      <c r="A556" s="75" t="s">
        <v>2510</v>
      </c>
      <c r="B556" s="75" t="s">
        <v>2962</v>
      </c>
      <c r="C556" s="75" t="s">
        <v>2856</v>
      </c>
      <c r="D556" s="75">
        <v>0</v>
      </c>
      <c r="E556" s="75">
        <v>2</v>
      </c>
      <c r="F556" s="75">
        <v>0</v>
      </c>
      <c r="G556" s="75">
        <f t="shared" si="9"/>
        <v>2</v>
      </c>
      <c r="H556" s="75" t="s">
        <v>93</v>
      </c>
      <c r="I556" s="75" t="s">
        <v>6</v>
      </c>
      <c r="J556" s="75" t="s">
        <v>6</v>
      </c>
    </row>
    <row r="557" spans="1:10" ht="28.8" x14ac:dyDescent="0.3">
      <c r="A557" s="75" t="s">
        <v>2511</v>
      </c>
      <c r="B557" s="75" t="s">
        <v>2962</v>
      </c>
      <c r="C557" s="75" t="s">
        <v>2856</v>
      </c>
      <c r="D557" s="75">
        <v>0</v>
      </c>
      <c r="E557" s="75">
        <v>2</v>
      </c>
      <c r="F557" s="75">
        <v>0</v>
      </c>
      <c r="G557" s="75">
        <f t="shared" si="9"/>
        <v>2</v>
      </c>
      <c r="H557" s="75" t="s">
        <v>93</v>
      </c>
      <c r="I557" s="75" t="s">
        <v>6</v>
      </c>
      <c r="J557" s="75" t="s">
        <v>6</v>
      </c>
    </row>
    <row r="558" spans="1:10" ht="28.8" x14ac:dyDescent="0.3">
      <c r="A558" s="75" t="s">
        <v>2515</v>
      </c>
      <c r="B558" s="75" t="s">
        <v>2962</v>
      </c>
      <c r="C558" s="75" t="s">
        <v>2856</v>
      </c>
      <c r="D558" s="75">
        <v>0</v>
      </c>
      <c r="E558" s="75">
        <v>1</v>
      </c>
      <c r="F558" s="75">
        <v>0</v>
      </c>
      <c r="G558" s="75">
        <f t="shared" si="9"/>
        <v>1</v>
      </c>
      <c r="H558" s="75" t="s">
        <v>93</v>
      </c>
      <c r="I558" s="75" t="s">
        <v>6</v>
      </c>
      <c r="J558" s="75" t="s">
        <v>6</v>
      </c>
    </row>
    <row r="559" spans="1:10" ht="43.2" x14ac:dyDescent="0.3">
      <c r="A559" s="75" t="s">
        <v>2516</v>
      </c>
      <c r="B559" s="75" t="s">
        <v>2962</v>
      </c>
      <c r="C559" s="75" t="s">
        <v>2856</v>
      </c>
      <c r="D559" s="75">
        <v>0</v>
      </c>
      <c r="E559" s="75">
        <v>1</v>
      </c>
      <c r="F559" s="75">
        <v>0</v>
      </c>
      <c r="G559" s="75">
        <f t="shared" si="9"/>
        <v>1</v>
      </c>
      <c r="H559" s="75" t="s">
        <v>93</v>
      </c>
      <c r="I559" s="75" t="s">
        <v>6</v>
      </c>
      <c r="J559" s="75" t="s">
        <v>6</v>
      </c>
    </row>
    <row r="560" spans="1:10" ht="28.8" hidden="1" x14ac:dyDescent="0.3">
      <c r="A560" s="75" t="s">
        <v>2628</v>
      </c>
      <c r="B560" s="75" t="s">
        <v>2962</v>
      </c>
      <c r="C560" s="75" t="s">
        <v>3018</v>
      </c>
      <c r="D560" s="75">
        <v>1</v>
      </c>
      <c r="E560" s="75">
        <v>0</v>
      </c>
      <c r="F560" s="75">
        <v>0</v>
      </c>
      <c r="G560" s="75">
        <f t="shared" si="9"/>
        <v>1</v>
      </c>
      <c r="H560" s="75" t="s">
        <v>2</v>
      </c>
      <c r="I560" s="75" t="s">
        <v>92</v>
      </c>
      <c r="J560" s="75" t="s">
        <v>2225</v>
      </c>
    </row>
    <row r="561" spans="1:10" ht="28.8" x14ac:dyDescent="0.3">
      <c r="A561" s="75" t="s">
        <v>2530</v>
      </c>
      <c r="B561" s="75" t="s">
        <v>2962</v>
      </c>
      <c r="C561" s="75" t="s">
        <v>2856</v>
      </c>
      <c r="D561" s="75">
        <v>0</v>
      </c>
      <c r="E561" s="75">
        <v>1</v>
      </c>
      <c r="F561" s="75">
        <v>0</v>
      </c>
      <c r="G561" s="75">
        <f t="shared" si="9"/>
        <v>1</v>
      </c>
      <c r="H561" s="75" t="s">
        <v>93</v>
      </c>
      <c r="I561" s="75" t="s">
        <v>6</v>
      </c>
      <c r="J561" s="75" t="s">
        <v>6</v>
      </c>
    </row>
    <row r="562" spans="1:10" ht="28.8" hidden="1" x14ac:dyDescent="0.3">
      <c r="A562" s="75" t="s">
        <v>2568</v>
      </c>
      <c r="B562" s="75" t="s">
        <v>2962</v>
      </c>
      <c r="C562" s="75" t="s">
        <v>2203</v>
      </c>
      <c r="D562" s="75">
        <v>0</v>
      </c>
      <c r="E562" s="75">
        <v>1</v>
      </c>
      <c r="F562" s="75">
        <v>0</v>
      </c>
      <c r="G562" s="75">
        <f t="shared" si="9"/>
        <v>1</v>
      </c>
      <c r="H562" s="75" t="s">
        <v>4</v>
      </c>
      <c r="I562" s="75" t="s">
        <v>53</v>
      </c>
      <c r="J562" s="75" t="s">
        <v>2064</v>
      </c>
    </row>
    <row r="563" spans="1:10" ht="28.8" hidden="1" x14ac:dyDescent="0.3">
      <c r="A563" s="75" t="s">
        <v>248</v>
      </c>
      <c r="B563" s="75" t="s">
        <v>2962</v>
      </c>
      <c r="C563" s="75" t="s">
        <v>3018</v>
      </c>
      <c r="D563" s="75">
        <v>1</v>
      </c>
      <c r="E563" s="75">
        <v>1</v>
      </c>
      <c r="F563" s="75">
        <v>0</v>
      </c>
      <c r="G563" s="75">
        <f t="shared" si="9"/>
        <v>2</v>
      </c>
      <c r="H563" s="75" t="s">
        <v>93</v>
      </c>
      <c r="I563" s="75" t="s">
        <v>6</v>
      </c>
      <c r="J563" s="75" t="s">
        <v>6</v>
      </c>
    </row>
    <row r="564" spans="1:10" ht="28.8" x14ac:dyDescent="0.3">
      <c r="A564" s="75" t="s">
        <v>753</v>
      </c>
      <c r="B564" s="75" t="s">
        <v>2962</v>
      </c>
      <c r="C564" s="75" t="s">
        <v>2856</v>
      </c>
      <c r="D564" s="75">
        <v>1</v>
      </c>
      <c r="E564" s="75">
        <v>0</v>
      </c>
      <c r="F564" s="75">
        <v>0</v>
      </c>
      <c r="G564" s="75">
        <f t="shared" si="9"/>
        <v>1</v>
      </c>
      <c r="H564" s="75" t="s">
        <v>93</v>
      </c>
      <c r="I564" s="75" t="s">
        <v>6</v>
      </c>
      <c r="J564" s="75" t="s">
        <v>6</v>
      </c>
    </row>
    <row r="565" spans="1:10" ht="28.8" hidden="1" x14ac:dyDescent="0.3">
      <c r="A565" s="75" t="s">
        <v>2297</v>
      </c>
      <c r="B565" s="75" t="s">
        <v>2962</v>
      </c>
      <c r="C565" s="75" t="s">
        <v>3018</v>
      </c>
      <c r="D565" s="75">
        <v>1</v>
      </c>
      <c r="E565" s="75">
        <v>0</v>
      </c>
      <c r="F565" s="75">
        <v>0</v>
      </c>
      <c r="G565" s="75">
        <f t="shared" si="9"/>
        <v>1</v>
      </c>
      <c r="H565" s="75" t="s">
        <v>93</v>
      </c>
      <c r="I565" s="75" t="s">
        <v>6</v>
      </c>
      <c r="J565" s="75" t="s">
        <v>6</v>
      </c>
    </row>
    <row r="566" spans="1:10" ht="28.8" x14ac:dyDescent="0.3">
      <c r="A566" s="75" t="s">
        <v>781</v>
      </c>
      <c r="B566" s="75" t="s">
        <v>2962</v>
      </c>
      <c r="C566" s="75" t="s">
        <v>2856</v>
      </c>
      <c r="D566" s="75">
        <v>1</v>
      </c>
      <c r="E566" s="75">
        <v>0</v>
      </c>
      <c r="F566" s="75">
        <v>0</v>
      </c>
      <c r="G566" s="75">
        <f t="shared" si="9"/>
        <v>1</v>
      </c>
      <c r="H566" s="75" t="s">
        <v>93</v>
      </c>
      <c r="I566" s="75" t="s">
        <v>6</v>
      </c>
      <c r="J566" s="75" t="s">
        <v>6</v>
      </c>
    </row>
    <row r="567" spans="1:10" ht="28.8" x14ac:dyDescent="0.3">
      <c r="A567" s="75" t="s">
        <v>914</v>
      </c>
      <c r="B567" s="75" t="s">
        <v>2962</v>
      </c>
      <c r="C567" s="75" t="s">
        <v>2856</v>
      </c>
      <c r="D567" s="75">
        <v>0</v>
      </c>
      <c r="E567" s="75">
        <v>1</v>
      </c>
      <c r="F567" s="75">
        <v>0</v>
      </c>
      <c r="G567" s="75">
        <f t="shared" si="9"/>
        <v>1</v>
      </c>
      <c r="H567" s="75" t="s">
        <v>2</v>
      </c>
      <c r="I567" s="75" t="s">
        <v>92</v>
      </c>
      <c r="J567" s="75" t="s">
        <v>2141</v>
      </c>
    </row>
    <row r="568" spans="1:10" ht="28.8" hidden="1" x14ac:dyDescent="0.3">
      <c r="A568" s="75" t="s">
        <v>1939</v>
      </c>
      <c r="B568" s="75" t="s">
        <v>1467</v>
      </c>
      <c r="C568" s="75" t="s">
        <v>29</v>
      </c>
      <c r="D568" s="75">
        <v>0</v>
      </c>
      <c r="E568" s="75">
        <v>1</v>
      </c>
      <c r="F568" s="75">
        <v>0</v>
      </c>
      <c r="G568" s="75">
        <f t="shared" si="9"/>
        <v>1</v>
      </c>
      <c r="H568" s="75" t="s">
        <v>22</v>
      </c>
      <c r="I568" s="75" t="s">
        <v>22</v>
      </c>
      <c r="J568" s="75" t="s">
        <v>2111</v>
      </c>
    </row>
    <row r="569" spans="1:10" hidden="1" x14ac:dyDescent="0.3">
      <c r="A569" s="75" t="s">
        <v>676</v>
      </c>
      <c r="B569" s="75" t="s">
        <v>1467</v>
      </c>
      <c r="C569" s="75" t="s">
        <v>38</v>
      </c>
      <c r="D569" s="75">
        <v>0</v>
      </c>
      <c r="E569" s="75">
        <v>1</v>
      </c>
      <c r="F569" s="75">
        <v>0</v>
      </c>
      <c r="G569" s="75">
        <f t="shared" si="9"/>
        <v>1</v>
      </c>
      <c r="H569" s="75" t="s">
        <v>2</v>
      </c>
      <c r="I569" s="75" t="s">
        <v>92</v>
      </c>
      <c r="J569" s="75" t="s">
        <v>296</v>
      </c>
    </row>
    <row r="570" spans="1:10" ht="28.8" hidden="1" x14ac:dyDescent="0.3">
      <c r="A570" s="75" t="s">
        <v>569</v>
      </c>
      <c r="B570" s="75" t="s">
        <v>2959</v>
      </c>
      <c r="C570" s="75" t="s">
        <v>38</v>
      </c>
      <c r="D570" s="75">
        <v>0</v>
      </c>
      <c r="E570" s="75">
        <v>2</v>
      </c>
      <c r="F570" s="75">
        <v>0</v>
      </c>
      <c r="G570" s="75">
        <f t="shared" si="9"/>
        <v>2</v>
      </c>
      <c r="H570" s="75" t="s">
        <v>63</v>
      </c>
      <c r="I570" s="75" t="s">
        <v>8</v>
      </c>
      <c r="J570" s="75" t="s">
        <v>290</v>
      </c>
    </row>
    <row r="571" spans="1:10" ht="28.8" hidden="1" x14ac:dyDescent="0.3">
      <c r="A571" s="75" t="s">
        <v>769</v>
      </c>
      <c r="B571" s="75" t="s">
        <v>2962</v>
      </c>
      <c r="C571" s="75" t="s">
        <v>38</v>
      </c>
      <c r="D571" s="75">
        <v>0</v>
      </c>
      <c r="E571" s="75">
        <v>2</v>
      </c>
      <c r="F571" s="75">
        <v>0</v>
      </c>
      <c r="G571" s="75">
        <f t="shared" si="9"/>
        <v>2</v>
      </c>
      <c r="H571" s="75" t="s">
        <v>93</v>
      </c>
      <c r="I571" s="75" t="s">
        <v>6</v>
      </c>
      <c r="J571" s="75" t="s">
        <v>6</v>
      </c>
    </row>
    <row r="572" spans="1:10" ht="28.8" hidden="1" x14ac:dyDescent="0.3">
      <c r="A572" s="75" t="s">
        <v>643</v>
      </c>
      <c r="B572" s="75" t="s">
        <v>2967</v>
      </c>
      <c r="C572" s="75" t="s">
        <v>38</v>
      </c>
      <c r="D572" s="75">
        <v>0</v>
      </c>
      <c r="E572" s="75">
        <v>1</v>
      </c>
      <c r="F572" s="75">
        <v>0</v>
      </c>
      <c r="G572" s="75">
        <f t="shared" si="9"/>
        <v>1</v>
      </c>
      <c r="H572" s="75" t="s">
        <v>4</v>
      </c>
      <c r="I572" s="75" t="s">
        <v>55</v>
      </c>
      <c r="J572" s="75" t="s">
        <v>55</v>
      </c>
    </row>
    <row r="573" spans="1:10" ht="28.8" hidden="1" x14ac:dyDescent="0.3">
      <c r="A573" s="75" t="s">
        <v>40</v>
      </c>
      <c r="B573" s="75" t="s">
        <v>2962</v>
      </c>
      <c r="C573" s="75" t="s">
        <v>38</v>
      </c>
      <c r="D573" s="75">
        <v>0</v>
      </c>
      <c r="E573" s="75">
        <v>2</v>
      </c>
      <c r="F573" s="75">
        <v>0</v>
      </c>
      <c r="G573" s="75">
        <f t="shared" si="9"/>
        <v>2</v>
      </c>
      <c r="H573" s="75" t="s">
        <v>93</v>
      </c>
      <c r="I573" s="75" t="s">
        <v>6</v>
      </c>
      <c r="J573" s="75" t="s">
        <v>6</v>
      </c>
    </row>
    <row r="574" spans="1:10" ht="28.8" hidden="1" x14ac:dyDescent="0.3">
      <c r="A574" s="75" t="s">
        <v>1623</v>
      </c>
      <c r="B574" s="75" t="s">
        <v>2962</v>
      </c>
      <c r="C574" s="75" t="s">
        <v>38</v>
      </c>
      <c r="D574" s="75">
        <v>0</v>
      </c>
      <c r="E574" s="75">
        <v>1</v>
      </c>
      <c r="F574" s="75">
        <v>0</v>
      </c>
      <c r="G574" s="75">
        <f t="shared" si="9"/>
        <v>1</v>
      </c>
      <c r="H574" s="75" t="s">
        <v>93</v>
      </c>
      <c r="I574" s="75" t="s">
        <v>6</v>
      </c>
      <c r="J574" s="75" t="s">
        <v>6</v>
      </c>
    </row>
    <row r="575" spans="1:10" ht="28.8" hidden="1" x14ac:dyDescent="0.3">
      <c r="A575" s="75" t="s">
        <v>1668</v>
      </c>
      <c r="B575" s="75" t="s">
        <v>2962</v>
      </c>
      <c r="C575" s="75" t="s">
        <v>38</v>
      </c>
      <c r="D575" s="75">
        <v>0</v>
      </c>
      <c r="E575" s="75">
        <v>2</v>
      </c>
      <c r="F575" s="75">
        <v>0</v>
      </c>
      <c r="G575" s="75">
        <f t="shared" si="9"/>
        <v>2</v>
      </c>
      <c r="H575" s="75" t="s">
        <v>93</v>
      </c>
      <c r="I575" s="75" t="s">
        <v>6</v>
      </c>
      <c r="J575" s="75" t="s">
        <v>6</v>
      </c>
    </row>
    <row r="576" spans="1:10" ht="28.8" hidden="1" x14ac:dyDescent="0.3">
      <c r="A576" s="75" t="s">
        <v>588</v>
      </c>
      <c r="B576" s="75" t="s">
        <v>2967</v>
      </c>
      <c r="C576" s="75" t="s">
        <v>38</v>
      </c>
      <c r="D576" s="75">
        <v>0</v>
      </c>
      <c r="E576" s="75">
        <v>1</v>
      </c>
      <c r="F576" s="75">
        <v>0</v>
      </c>
      <c r="G576" s="75">
        <f t="shared" si="9"/>
        <v>1</v>
      </c>
      <c r="H576" s="75" t="s">
        <v>9</v>
      </c>
      <c r="I576" s="75" t="s">
        <v>71</v>
      </c>
      <c r="J576" s="75" t="s">
        <v>71</v>
      </c>
    </row>
    <row r="577" spans="1:10" ht="28.8" hidden="1" x14ac:dyDescent="0.3">
      <c r="A577" s="75" t="s">
        <v>2155</v>
      </c>
      <c r="B577" s="75" t="s">
        <v>2967</v>
      </c>
      <c r="C577" s="75" t="s">
        <v>38</v>
      </c>
      <c r="D577" s="75">
        <v>1</v>
      </c>
      <c r="E577" s="75">
        <v>0</v>
      </c>
      <c r="F577" s="75">
        <v>0</v>
      </c>
      <c r="G577" s="75">
        <f t="shared" si="9"/>
        <v>1</v>
      </c>
      <c r="H577" s="75" t="s">
        <v>18</v>
      </c>
      <c r="I577" s="75" t="s">
        <v>18</v>
      </c>
      <c r="J577" s="75" t="s">
        <v>87</v>
      </c>
    </row>
    <row r="578" spans="1:10" ht="28.8" hidden="1" x14ac:dyDescent="0.3">
      <c r="A578" s="75" t="s">
        <v>1592</v>
      </c>
      <c r="B578" s="75" t="s">
        <v>2967</v>
      </c>
      <c r="C578" s="75" t="s">
        <v>38</v>
      </c>
      <c r="D578" s="75">
        <v>0</v>
      </c>
      <c r="E578" s="75">
        <v>1</v>
      </c>
      <c r="F578" s="75">
        <v>0</v>
      </c>
      <c r="G578" s="75">
        <f t="shared" ref="G578:G641" si="10">(D578+E578)</f>
        <v>1</v>
      </c>
      <c r="H578" s="75" t="s">
        <v>94</v>
      </c>
      <c r="I578" s="75" t="s">
        <v>12</v>
      </c>
      <c r="J578" s="75" t="s">
        <v>12</v>
      </c>
    </row>
    <row r="579" spans="1:10" ht="28.8" hidden="1" x14ac:dyDescent="0.3">
      <c r="A579" s="75" t="s">
        <v>677</v>
      </c>
      <c r="B579" s="75" t="s">
        <v>2959</v>
      </c>
      <c r="C579" s="75" t="s">
        <v>38</v>
      </c>
      <c r="D579" s="75">
        <v>0</v>
      </c>
      <c r="E579" s="75">
        <v>2</v>
      </c>
      <c r="F579" s="75">
        <v>0</v>
      </c>
      <c r="G579" s="75">
        <f t="shared" si="10"/>
        <v>2</v>
      </c>
      <c r="H579" s="75" t="s">
        <v>2</v>
      </c>
      <c r="I579" s="75" t="s">
        <v>89</v>
      </c>
      <c r="J579" s="75" t="s">
        <v>139</v>
      </c>
    </row>
    <row r="580" spans="1:10" ht="28.8" hidden="1" x14ac:dyDescent="0.3">
      <c r="A580" s="75" t="s">
        <v>586</v>
      </c>
      <c r="B580" s="75" t="s">
        <v>2967</v>
      </c>
      <c r="C580" s="75" t="s">
        <v>38</v>
      </c>
      <c r="D580" s="75">
        <v>0</v>
      </c>
      <c r="E580" s="75">
        <v>1</v>
      </c>
      <c r="F580" s="75">
        <v>0</v>
      </c>
      <c r="G580" s="75">
        <f t="shared" si="10"/>
        <v>1</v>
      </c>
      <c r="H580" s="75" t="s">
        <v>9</v>
      </c>
      <c r="I580" s="75" t="s">
        <v>73</v>
      </c>
      <c r="J580" s="75" t="s">
        <v>73</v>
      </c>
    </row>
    <row r="581" spans="1:10" ht="28.8" hidden="1" x14ac:dyDescent="0.3">
      <c r="A581" s="75" t="s">
        <v>1925</v>
      </c>
      <c r="B581" s="75" t="s">
        <v>2967</v>
      </c>
      <c r="C581" s="75" t="s">
        <v>38</v>
      </c>
      <c r="D581" s="75">
        <v>0</v>
      </c>
      <c r="E581" s="75">
        <v>1</v>
      </c>
      <c r="F581" s="75">
        <v>0</v>
      </c>
      <c r="G581" s="75">
        <f t="shared" si="10"/>
        <v>1</v>
      </c>
      <c r="H581" s="75" t="s">
        <v>2</v>
      </c>
      <c r="I581" s="75" t="s">
        <v>92</v>
      </c>
      <c r="J581" s="75" t="s">
        <v>2106</v>
      </c>
    </row>
    <row r="582" spans="1:10" ht="28.8" hidden="1" x14ac:dyDescent="0.3">
      <c r="A582" s="75" t="s">
        <v>1916</v>
      </c>
      <c r="B582" s="75" t="s">
        <v>2967</v>
      </c>
      <c r="C582" s="75" t="s">
        <v>38</v>
      </c>
      <c r="D582" s="75">
        <v>0</v>
      </c>
      <c r="E582" s="75">
        <v>1</v>
      </c>
      <c r="F582" s="75">
        <v>0</v>
      </c>
      <c r="G582" s="75">
        <f t="shared" si="10"/>
        <v>1</v>
      </c>
      <c r="H582" s="75" t="s">
        <v>2</v>
      </c>
      <c r="I582" s="75" t="s">
        <v>92</v>
      </c>
      <c r="J582" s="75" t="s">
        <v>92</v>
      </c>
    </row>
    <row r="583" spans="1:10" ht="28.8" hidden="1" x14ac:dyDescent="0.3">
      <c r="A583" s="75" t="s">
        <v>587</v>
      </c>
      <c r="B583" s="75" t="s">
        <v>2967</v>
      </c>
      <c r="C583" s="75" t="s">
        <v>38</v>
      </c>
      <c r="D583" s="75">
        <v>0</v>
      </c>
      <c r="E583" s="75">
        <v>1</v>
      </c>
      <c r="F583" s="75">
        <v>0</v>
      </c>
      <c r="G583" s="75">
        <f t="shared" si="10"/>
        <v>1</v>
      </c>
      <c r="H583" s="75" t="s">
        <v>9</v>
      </c>
      <c r="I583" s="75" t="s">
        <v>78</v>
      </c>
      <c r="J583" s="75" t="s">
        <v>78</v>
      </c>
    </row>
    <row r="584" spans="1:10" ht="28.8" hidden="1" x14ac:dyDescent="0.3">
      <c r="A584" s="75" t="s">
        <v>1624</v>
      </c>
      <c r="B584" s="75" t="s">
        <v>2962</v>
      </c>
      <c r="C584" s="75" t="s">
        <v>38</v>
      </c>
      <c r="D584" s="75">
        <v>0</v>
      </c>
      <c r="E584" s="75">
        <v>1</v>
      </c>
      <c r="F584" s="75">
        <v>0</v>
      </c>
      <c r="G584" s="75">
        <f t="shared" si="10"/>
        <v>1</v>
      </c>
      <c r="H584" s="75" t="s">
        <v>15</v>
      </c>
      <c r="I584" s="75" t="s">
        <v>70</v>
      </c>
      <c r="J584" s="75" t="s">
        <v>70</v>
      </c>
    </row>
    <row r="585" spans="1:10" ht="28.8" hidden="1" x14ac:dyDescent="0.3">
      <c r="A585" s="75" t="s">
        <v>570</v>
      </c>
      <c r="B585" s="75" t="s">
        <v>2962</v>
      </c>
      <c r="C585" s="75" t="s">
        <v>38</v>
      </c>
      <c r="D585" s="75">
        <v>0</v>
      </c>
      <c r="E585" s="75">
        <v>2</v>
      </c>
      <c r="F585" s="75">
        <v>0</v>
      </c>
      <c r="G585" s="75">
        <f t="shared" si="10"/>
        <v>2</v>
      </c>
      <c r="H585" s="75" t="s">
        <v>18</v>
      </c>
      <c r="I585" s="75" t="s">
        <v>88</v>
      </c>
      <c r="J585" s="75" t="s">
        <v>2065</v>
      </c>
    </row>
    <row r="586" spans="1:10" ht="28.8" hidden="1" x14ac:dyDescent="0.3">
      <c r="A586" s="75" t="s">
        <v>772</v>
      </c>
      <c r="B586" s="75" t="s">
        <v>2962</v>
      </c>
      <c r="C586" s="75" t="s">
        <v>38</v>
      </c>
      <c r="D586" s="75">
        <v>0</v>
      </c>
      <c r="E586" s="75">
        <v>1</v>
      </c>
      <c r="F586" s="75">
        <v>0</v>
      </c>
      <c r="G586" s="75">
        <f t="shared" si="10"/>
        <v>1</v>
      </c>
      <c r="H586" s="75" t="s">
        <v>15</v>
      </c>
      <c r="I586" s="75" t="s">
        <v>70</v>
      </c>
      <c r="J586" s="75" t="s">
        <v>70</v>
      </c>
    </row>
    <row r="587" spans="1:10" ht="28.8" hidden="1" x14ac:dyDescent="0.3">
      <c r="A587" s="75" t="s">
        <v>241</v>
      </c>
      <c r="B587" s="75" t="s">
        <v>2962</v>
      </c>
      <c r="C587" s="75" t="s">
        <v>38</v>
      </c>
      <c r="D587" s="75">
        <v>1</v>
      </c>
      <c r="E587" s="75">
        <v>0</v>
      </c>
      <c r="F587" s="75">
        <v>0</v>
      </c>
      <c r="G587" s="75">
        <f t="shared" si="10"/>
        <v>1</v>
      </c>
      <c r="H587" s="75" t="s">
        <v>93</v>
      </c>
      <c r="I587" s="75" t="s">
        <v>6</v>
      </c>
      <c r="J587" s="75" t="s">
        <v>6</v>
      </c>
    </row>
    <row r="588" spans="1:10" ht="28.8" hidden="1" x14ac:dyDescent="0.3">
      <c r="A588" s="75" t="s">
        <v>571</v>
      </c>
      <c r="B588" s="75" t="s">
        <v>2967</v>
      </c>
      <c r="C588" s="75" t="s">
        <v>38</v>
      </c>
      <c r="D588" s="75">
        <v>0</v>
      </c>
      <c r="E588" s="75">
        <v>2</v>
      </c>
      <c r="F588" s="75">
        <v>0</v>
      </c>
      <c r="G588" s="75">
        <f t="shared" si="10"/>
        <v>2</v>
      </c>
      <c r="H588" s="75" t="s">
        <v>63</v>
      </c>
      <c r="I588" s="75" t="s">
        <v>8</v>
      </c>
      <c r="J588" s="75" t="s">
        <v>346</v>
      </c>
    </row>
    <row r="589" spans="1:10" ht="28.8" hidden="1" x14ac:dyDescent="0.3">
      <c r="A589" s="75" t="s">
        <v>678</v>
      </c>
      <c r="B589" s="75" t="s">
        <v>2967</v>
      </c>
      <c r="C589" s="75" t="s">
        <v>38</v>
      </c>
      <c r="D589" s="75">
        <v>0</v>
      </c>
      <c r="E589" s="75">
        <v>1</v>
      </c>
      <c r="F589" s="75">
        <v>0</v>
      </c>
      <c r="G589" s="75">
        <f t="shared" si="10"/>
        <v>1</v>
      </c>
      <c r="H589" s="75" t="s">
        <v>2</v>
      </c>
      <c r="I589" s="75" t="s">
        <v>89</v>
      </c>
      <c r="J589" s="75" t="s">
        <v>139</v>
      </c>
    </row>
    <row r="590" spans="1:10" ht="28.8" hidden="1" x14ac:dyDescent="0.3">
      <c r="A590" s="75" t="s">
        <v>1669</v>
      </c>
      <c r="B590" s="75" t="s">
        <v>2962</v>
      </c>
      <c r="C590" s="75" t="s">
        <v>38</v>
      </c>
      <c r="D590" s="75">
        <v>0</v>
      </c>
      <c r="E590" s="75">
        <v>2</v>
      </c>
      <c r="F590" s="75">
        <v>0</v>
      </c>
      <c r="G590" s="75">
        <f t="shared" si="10"/>
        <v>2</v>
      </c>
      <c r="H590" s="75" t="s">
        <v>93</v>
      </c>
      <c r="I590" s="75" t="s">
        <v>6</v>
      </c>
      <c r="J590" s="75" t="s">
        <v>6</v>
      </c>
    </row>
    <row r="591" spans="1:10" ht="28.8" hidden="1" x14ac:dyDescent="0.3">
      <c r="A591" s="75" t="s">
        <v>1538</v>
      </c>
      <c r="B591" s="75" t="s">
        <v>2959</v>
      </c>
      <c r="C591" s="75" t="s">
        <v>2872</v>
      </c>
      <c r="D591" s="75">
        <v>1</v>
      </c>
      <c r="E591" s="75">
        <v>0</v>
      </c>
      <c r="F591" s="75">
        <v>0</v>
      </c>
      <c r="G591" s="75">
        <f t="shared" si="10"/>
        <v>1</v>
      </c>
      <c r="H591" s="75" t="s">
        <v>18</v>
      </c>
      <c r="I591" s="75" t="s">
        <v>88</v>
      </c>
      <c r="J591" s="75" t="s">
        <v>2115</v>
      </c>
    </row>
    <row r="592" spans="1:10" ht="28.8" hidden="1" x14ac:dyDescent="0.3">
      <c r="A592" s="75" t="s">
        <v>679</v>
      </c>
      <c r="B592" s="75" t="s">
        <v>2967</v>
      </c>
      <c r="C592" s="75" t="s">
        <v>38</v>
      </c>
      <c r="D592" s="75">
        <v>0</v>
      </c>
      <c r="E592" s="75">
        <v>1</v>
      </c>
      <c r="F592" s="75">
        <v>0</v>
      </c>
      <c r="G592" s="75">
        <f t="shared" si="10"/>
        <v>1</v>
      </c>
      <c r="H592" s="75" t="s">
        <v>2</v>
      </c>
      <c r="I592" s="75" t="s">
        <v>91</v>
      </c>
      <c r="J592" s="75" t="s">
        <v>2109</v>
      </c>
    </row>
    <row r="593" spans="1:10" hidden="1" x14ac:dyDescent="0.3">
      <c r="A593" s="75" t="s">
        <v>2194</v>
      </c>
      <c r="B593" s="75" t="s">
        <v>1467</v>
      </c>
      <c r="C593" s="75" t="s">
        <v>38</v>
      </c>
      <c r="D593" s="75">
        <v>1</v>
      </c>
      <c r="E593" s="75">
        <v>0</v>
      </c>
      <c r="F593" s="75">
        <v>0</v>
      </c>
      <c r="G593" s="75">
        <f t="shared" si="10"/>
        <v>1</v>
      </c>
      <c r="H593" s="75" t="s">
        <v>96</v>
      </c>
      <c r="I593" s="75" t="s">
        <v>99</v>
      </c>
      <c r="J593" s="75" t="s">
        <v>1383</v>
      </c>
    </row>
    <row r="594" spans="1:10" ht="28.8" hidden="1" x14ac:dyDescent="0.3">
      <c r="A594" s="75" t="s">
        <v>1858</v>
      </c>
      <c r="B594" s="75" t="s">
        <v>2967</v>
      </c>
      <c r="C594" s="75" t="s">
        <v>38</v>
      </c>
      <c r="D594" s="75">
        <v>0</v>
      </c>
      <c r="E594" s="75">
        <v>2</v>
      </c>
      <c r="F594" s="75">
        <v>0</v>
      </c>
      <c r="G594" s="75">
        <f t="shared" si="10"/>
        <v>2</v>
      </c>
      <c r="H594" s="75" t="s">
        <v>16</v>
      </c>
      <c r="I594" s="75" t="s">
        <v>80</v>
      </c>
      <c r="J594" s="75" t="s">
        <v>80</v>
      </c>
    </row>
    <row r="595" spans="1:10" ht="28.8" hidden="1" x14ac:dyDescent="0.3">
      <c r="A595" s="75" t="s">
        <v>680</v>
      </c>
      <c r="B595" s="75" t="s">
        <v>2959</v>
      </c>
      <c r="C595" s="75" t="s">
        <v>38</v>
      </c>
      <c r="D595" s="75">
        <v>0</v>
      </c>
      <c r="E595" s="75">
        <v>2</v>
      </c>
      <c r="F595" s="75">
        <v>0</v>
      </c>
      <c r="G595" s="75">
        <f t="shared" si="10"/>
        <v>2</v>
      </c>
      <c r="H595" s="75" t="s">
        <v>2</v>
      </c>
      <c r="I595" s="75" t="s">
        <v>92</v>
      </c>
      <c r="J595" s="75" t="s">
        <v>2066</v>
      </c>
    </row>
    <row r="596" spans="1:10" ht="28.8" hidden="1" x14ac:dyDescent="0.3">
      <c r="A596" s="75" t="s">
        <v>811</v>
      </c>
      <c r="B596" s="75" t="s">
        <v>2962</v>
      </c>
      <c r="C596" s="75" t="s">
        <v>38</v>
      </c>
      <c r="D596" s="75">
        <v>1</v>
      </c>
      <c r="E596" s="75">
        <v>0</v>
      </c>
      <c r="F596" s="75">
        <v>0</v>
      </c>
      <c r="G596" s="75">
        <f t="shared" si="10"/>
        <v>1</v>
      </c>
      <c r="H596" s="75" t="s">
        <v>93</v>
      </c>
      <c r="I596" s="75" t="s">
        <v>6</v>
      </c>
      <c r="J596" s="75" t="s">
        <v>6</v>
      </c>
    </row>
    <row r="597" spans="1:10" ht="28.8" hidden="1" x14ac:dyDescent="0.3">
      <c r="A597" s="75" t="s">
        <v>809</v>
      </c>
      <c r="B597" s="75" t="s">
        <v>2962</v>
      </c>
      <c r="C597" s="75" t="s">
        <v>38</v>
      </c>
      <c r="D597" s="75">
        <v>0</v>
      </c>
      <c r="E597" s="75">
        <v>2</v>
      </c>
      <c r="F597" s="75">
        <v>0</v>
      </c>
      <c r="G597" s="75">
        <f t="shared" si="10"/>
        <v>2</v>
      </c>
      <c r="H597" s="75" t="s">
        <v>93</v>
      </c>
      <c r="I597" s="75" t="s">
        <v>6</v>
      </c>
      <c r="J597" s="75" t="s">
        <v>6</v>
      </c>
    </row>
    <row r="598" spans="1:10" ht="28.8" hidden="1" x14ac:dyDescent="0.3">
      <c r="A598" s="75" t="s">
        <v>1461</v>
      </c>
      <c r="B598" s="75" t="s">
        <v>2959</v>
      </c>
      <c r="C598" s="75" t="s">
        <v>38</v>
      </c>
      <c r="D598" s="75">
        <v>0</v>
      </c>
      <c r="E598" s="75">
        <v>2</v>
      </c>
      <c r="F598" s="75">
        <v>0</v>
      </c>
      <c r="G598" s="75">
        <f t="shared" si="10"/>
        <v>2</v>
      </c>
      <c r="H598" s="75" t="s">
        <v>16</v>
      </c>
      <c r="I598" s="75" t="s">
        <v>80</v>
      </c>
      <c r="J598" s="75" t="s">
        <v>80</v>
      </c>
    </row>
    <row r="599" spans="1:10" ht="28.8" hidden="1" x14ac:dyDescent="0.3">
      <c r="A599" s="75" t="s">
        <v>1660</v>
      </c>
      <c r="B599" s="75" t="s">
        <v>2962</v>
      </c>
      <c r="C599" s="75" t="s">
        <v>38</v>
      </c>
      <c r="D599" s="75">
        <v>0</v>
      </c>
      <c r="E599" s="75">
        <v>1</v>
      </c>
      <c r="F599" s="75">
        <v>0</v>
      </c>
      <c r="G599" s="75">
        <f t="shared" si="10"/>
        <v>1</v>
      </c>
      <c r="H599" s="75" t="s">
        <v>18</v>
      </c>
      <c r="I599" s="75" t="s">
        <v>87</v>
      </c>
      <c r="J599" s="75" t="s">
        <v>2115</v>
      </c>
    </row>
    <row r="600" spans="1:10" ht="28.8" hidden="1" x14ac:dyDescent="0.3">
      <c r="A600" s="75" t="s">
        <v>1661</v>
      </c>
      <c r="B600" s="75" t="s">
        <v>2962</v>
      </c>
      <c r="C600" s="75" t="s">
        <v>38</v>
      </c>
      <c r="D600" s="75">
        <v>0</v>
      </c>
      <c r="E600" s="75">
        <v>1</v>
      </c>
      <c r="F600" s="75">
        <v>0</v>
      </c>
      <c r="G600" s="75">
        <f t="shared" si="10"/>
        <v>1</v>
      </c>
      <c r="H600" s="75" t="s">
        <v>93</v>
      </c>
      <c r="I600" s="75" t="s">
        <v>6</v>
      </c>
      <c r="J600" s="75" t="s">
        <v>6</v>
      </c>
    </row>
    <row r="601" spans="1:10" ht="28.8" hidden="1" x14ac:dyDescent="0.3">
      <c r="A601" s="75" t="s">
        <v>1662</v>
      </c>
      <c r="B601" s="75" t="s">
        <v>2962</v>
      </c>
      <c r="C601" s="75" t="s">
        <v>38</v>
      </c>
      <c r="D601" s="75">
        <v>0</v>
      </c>
      <c r="E601" s="75">
        <v>1</v>
      </c>
      <c r="F601" s="75">
        <v>0</v>
      </c>
      <c r="G601" s="75">
        <f t="shared" si="10"/>
        <v>1</v>
      </c>
      <c r="H601" s="75" t="s">
        <v>611</v>
      </c>
      <c r="I601" s="75" t="s">
        <v>11</v>
      </c>
      <c r="J601" s="75" t="s">
        <v>11</v>
      </c>
    </row>
    <row r="602" spans="1:10" ht="28.8" hidden="1" x14ac:dyDescent="0.3">
      <c r="A602" s="75" t="s">
        <v>901</v>
      </c>
      <c r="B602" s="75" t="s">
        <v>2962</v>
      </c>
      <c r="C602" s="75" t="s">
        <v>38</v>
      </c>
      <c r="D602" s="75">
        <v>0</v>
      </c>
      <c r="E602" s="75">
        <v>1</v>
      </c>
      <c r="F602" s="75">
        <v>0</v>
      </c>
      <c r="G602" s="75">
        <f t="shared" si="10"/>
        <v>1</v>
      </c>
      <c r="H602" s="75" t="s">
        <v>93</v>
      </c>
      <c r="I602" s="75" t="s">
        <v>6</v>
      </c>
      <c r="J602" s="75" t="s">
        <v>6</v>
      </c>
    </row>
    <row r="603" spans="1:10" ht="28.8" hidden="1" x14ac:dyDescent="0.3">
      <c r="A603" s="75" t="s">
        <v>1663</v>
      </c>
      <c r="B603" s="75" t="s">
        <v>2962</v>
      </c>
      <c r="C603" s="75" t="s">
        <v>38</v>
      </c>
      <c r="D603" s="75">
        <v>0</v>
      </c>
      <c r="E603" s="75">
        <v>2</v>
      </c>
      <c r="F603" s="75">
        <v>0</v>
      </c>
      <c r="G603" s="75">
        <f t="shared" si="10"/>
        <v>2</v>
      </c>
      <c r="H603" s="75" t="s">
        <v>9</v>
      </c>
      <c r="I603" s="75" t="s">
        <v>78</v>
      </c>
      <c r="J603" s="75" t="s">
        <v>78</v>
      </c>
    </row>
    <row r="604" spans="1:10" ht="28.8" hidden="1" x14ac:dyDescent="0.3">
      <c r="A604" s="75" t="s">
        <v>773</v>
      </c>
      <c r="B604" s="75" t="s">
        <v>2962</v>
      </c>
      <c r="C604" s="75" t="s">
        <v>38</v>
      </c>
      <c r="D604" s="75">
        <v>0</v>
      </c>
      <c r="E604" s="75">
        <v>2</v>
      </c>
      <c r="F604" s="75">
        <v>0</v>
      </c>
      <c r="G604" s="75">
        <f t="shared" si="10"/>
        <v>2</v>
      </c>
      <c r="H604" s="75" t="s">
        <v>93</v>
      </c>
      <c r="I604" s="75" t="s">
        <v>6</v>
      </c>
      <c r="J604" s="75" t="s">
        <v>6</v>
      </c>
    </row>
    <row r="605" spans="1:10" ht="28.8" hidden="1" x14ac:dyDescent="0.3">
      <c r="A605" s="75" t="s">
        <v>1664</v>
      </c>
      <c r="B605" s="75" t="s">
        <v>2962</v>
      </c>
      <c r="C605" s="75" t="s">
        <v>38</v>
      </c>
      <c r="D605" s="75">
        <v>0</v>
      </c>
      <c r="E605" s="75">
        <v>1</v>
      </c>
      <c r="F605" s="75">
        <v>0</v>
      </c>
      <c r="G605" s="75">
        <f t="shared" si="10"/>
        <v>1</v>
      </c>
      <c r="H605" s="75" t="s">
        <v>15</v>
      </c>
      <c r="I605" s="75" t="s">
        <v>67</v>
      </c>
      <c r="J605" s="75" t="s">
        <v>2116</v>
      </c>
    </row>
    <row r="606" spans="1:10" ht="28.8" x14ac:dyDescent="0.3">
      <c r="A606" s="75" t="s">
        <v>774</v>
      </c>
      <c r="B606" s="75" t="s">
        <v>2962</v>
      </c>
      <c r="C606" s="75" t="s">
        <v>2856</v>
      </c>
      <c r="D606" s="75">
        <v>0</v>
      </c>
      <c r="E606" s="75">
        <v>1</v>
      </c>
      <c r="F606" s="75">
        <v>0</v>
      </c>
      <c r="G606" s="75">
        <f t="shared" si="10"/>
        <v>1</v>
      </c>
      <c r="H606" s="75" t="s">
        <v>3</v>
      </c>
      <c r="I606" s="75" t="s">
        <v>3</v>
      </c>
      <c r="J606" s="75" t="s">
        <v>488</v>
      </c>
    </row>
    <row r="607" spans="1:10" ht="28.8" hidden="1" x14ac:dyDescent="0.3">
      <c r="A607" s="75" t="s">
        <v>1665</v>
      </c>
      <c r="B607" s="75" t="s">
        <v>2962</v>
      </c>
      <c r="C607" s="75" t="s">
        <v>38</v>
      </c>
      <c r="D607" s="75">
        <v>0</v>
      </c>
      <c r="E607" s="75">
        <v>3</v>
      </c>
      <c r="F607" s="75">
        <v>0</v>
      </c>
      <c r="G607" s="75">
        <f t="shared" si="10"/>
        <v>3</v>
      </c>
      <c r="H607" s="75" t="s">
        <v>93</v>
      </c>
      <c r="I607" s="75" t="s">
        <v>6</v>
      </c>
      <c r="J607" s="75" t="s">
        <v>6</v>
      </c>
    </row>
    <row r="608" spans="1:10" ht="28.8" hidden="1" x14ac:dyDescent="0.3">
      <c r="A608" s="75" t="s">
        <v>1154</v>
      </c>
      <c r="B608" s="75" t="s">
        <v>2959</v>
      </c>
      <c r="C608" s="75" t="s">
        <v>38</v>
      </c>
      <c r="D608" s="75">
        <v>0</v>
      </c>
      <c r="E608" s="75">
        <v>1</v>
      </c>
      <c r="F608" s="75">
        <v>0</v>
      </c>
      <c r="G608" s="75">
        <f t="shared" si="10"/>
        <v>1</v>
      </c>
      <c r="H608" s="75" t="s">
        <v>15</v>
      </c>
      <c r="I608" s="75" t="s">
        <v>68</v>
      </c>
      <c r="J608" s="75" t="s">
        <v>68</v>
      </c>
    </row>
    <row r="609" spans="1:10" ht="28.8" hidden="1" x14ac:dyDescent="0.3">
      <c r="A609" s="75" t="s">
        <v>1153</v>
      </c>
      <c r="B609" s="75" t="s">
        <v>2959</v>
      </c>
      <c r="C609" s="75" t="s">
        <v>38</v>
      </c>
      <c r="D609" s="75">
        <v>0</v>
      </c>
      <c r="E609" s="75">
        <v>1</v>
      </c>
      <c r="F609" s="75">
        <v>0</v>
      </c>
      <c r="G609" s="75">
        <f t="shared" si="10"/>
        <v>1</v>
      </c>
      <c r="H609" s="75" t="s">
        <v>15</v>
      </c>
      <c r="I609" s="75" t="s">
        <v>66</v>
      </c>
      <c r="J609" s="75" t="s">
        <v>66</v>
      </c>
    </row>
    <row r="610" spans="1:10" ht="28.8" hidden="1" x14ac:dyDescent="0.3">
      <c r="A610" s="75" t="s">
        <v>775</v>
      </c>
      <c r="B610" s="75" t="s">
        <v>2962</v>
      </c>
      <c r="C610" s="75" t="s">
        <v>38</v>
      </c>
      <c r="D610" s="75">
        <v>0</v>
      </c>
      <c r="E610" s="75">
        <v>1</v>
      </c>
      <c r="F610" s="75">
        <v>0</v>
      </c>
      <c r="G610" s="75">
        <f t="shared" si="10"/>
        <v>1</v>
      </c>
      <c r="H610" s="75" t="s">
        <v>15</v>
      </c>
      <c r="I610" s="75" t="s">
        <v>70</v>
      </c>
      <c r="J610" s="75" t="s">
        <v>70</v>
      </c>
    </row>
    <row r="611" spans="1:10" ht="28.8" hidden="1" x14ac:dyDescent="0.3">
      <c r="A611" s="75" t="s">
        <v>776</v>
      </c>
      <c r="B611" s="75" t="s">
        <v>2962</v>
      </c>
      <c r="C611" s="75" t="s">
        <v>38</v>
      </c>
      <c r="D611" s="75">
        <v>0</v>
      </c>
      <c r="E611" s="75">
        <v>1</v>
      </c>
      <c r="F611" s="75">
        <v>0</v>
      </c>
      <c r="G611" s="75">
        <f t="shared" si="10"/>
        <v>1</v>
      </c>
      <c r="H611" s="75" t="s">
        <v>93</v>
      </c>
      <c r="I611" s="75" t="s">
        <v>6</v>
      </c>
      <c r="J611" s="75" t="s">
        <v>6</v>
      </c>
    </row>
    <row r="612" spans="1:10" ht="28.8" hidden="1" x14ac:dyDescent="0.3">
      <c r="A612" s="75" t="s">
        <v>1843</v>
      </c>
      <c r="B612" s="75" t="s">
        <v>2967</v>
      </c>
      <c r="C612" s="75" t="s">
        <v>38</v>
      </c>
      <c r="D612" s="75">
        <v>0</v>
      </c>
      <c r="E612" s="75">
        <v>2</v>
      </c>
      <c r="F612" s="75">
        <v>0</v>
      </c>
      <c r="G612" s="75">
        <f t="shared" si="10"/>
        <v>2</v>
      </c>
      <c r="H612" s="75" t="s">
        <v>16</v>
      </c>
      <c r="I612" s="75" t="s">
        <v>80</v>
      </c>
      <c r="J612" s="75" t="s">
        <v>2063</v>
      </c>
    </row>
    <row r="613" spans="1:10" hidden="1" x14ac:dyDescent="0.3">
      <c r="A613" s="75" t="s">
        <v>2269</v>
      </c>
      <c r="B613" s="75" t="s">
        <v>1467</v>
      </c>
      <c r="C613" s="75" t="s">
        <v>38</v>
      </c>
      <c r="D613" s="75">
        <v>1</v>
      </c>
      <c r="E613" s="75">
        <v>0</v>
      </c>
      <c r="F613" s="75">
        <v>0</v>
      </c>
      <c r="G613" s="75">
        <f t="shared" si="10"/>
        <v>1</v>
      </c>
      <c r="H613" s="75" t="s">
        <v>93</v>
      </c>
      <c r="I613" s="75" t="s">
        <v>6</v>
      </c>
      <c r="J613" s="75" t="s">
        <v>6</v>
      </c>
    </row>
    <row r="614" spans="1:10" hidden="1" x14ac:dyDescent="0.3">
      <c r="A614" s="75" t="s">
        <v>2270</v>
      </c>
      <c r="B614" s="75" t="s">
        <v>1467</v>
      </c>
      <c r="C614" s="75" t="s">
        <v>38</v>
      </c>
      <c r="D614" s="75">
        <v>1</v>
      </c>
      <c r="E614" s="75">
        <v>0</v>
      </c>
      <c r="F614" s="75">
        <v>0</v>
      </c>
      <c r="G614" s="75">
        <f t="shared" si="10"/>
        <v>1</v>
      </c>
      <c r="H614" s="75" t="s">
        <v>93</v>
      </c>
      <c r="I614" s="75" t="s">
        <v>6</v>
      </c>
      <c r="J614" s="75" t="s">
        <v>6</v>
      </c>
    </row>
    <row r="615" spans="1:10" ht="28.8" hidden="1" x14ac:dyDescent="0.3">
      <c r="A615" s="4" t="s">
        <v>810</v>
      </c>
      <c r="B615" s="75" t="s">
        <v>2959</v>
      </c>
      <c r="C615" s="75" t="s">
        <v>38</v>
      </c>
      <c r="D615" s="75">
        <v>1</v>
      </c>
      <c r="E615" s="75">
        <v>0</v>
      </c>
      <c r="F615" s="75">
        <v>0</v>
      </c>
      <c r="G615" s="75">
        <f t="shared" si="10"/>
        <v>1</v>
      </c>
      <c r="H615" s="75" t="s">
        <v>9</v>
      </c>
      <c r="I615" s="75" t="s">
        <v>79</v>
      </c>
      <c r="J615" s="75" t="s">
        <v>79</v>
      </c>
    </row>
    <row r="616" spans="1:10" ht="28.8" hidden="1" x14ac:dyDescent="0.3">
      <c r="A616" s="75" t="s">
        <v>2589</v>
      </c>
      <c r="B616" s="75" t="s">
        <v>2962</v>
      </c>
      <c r="C616" s="75" t="s">
        <v>3018</v>
      </c>
      <c r="D616" s="75">
        <v>0</v>
      </c>
      <c r="E616" s="75">
        <v>1</v>
      </c>
      <c r="F616" s="75">
        <v>0</v>
      </c>
      <c r="G616" s="75">
        <f t="shared" si="10"/>
        <v>1</v>
      </c>
      <c r="H616" s="75" t="s">
        <v>4</v>
      </c>
      <c r="I616" s="75" t="s">
        <v>53</v>
      </c>
      <c r="J616" s="75" t="s">
        <v>2064</v>
      </c>
    </row>
    <row r="617" spans="1:10" hidden="1" x14ac:dyDescent="0.3">
      <c r="A617" s="75" t="s">
        <v>1729</v>
      </c>
      <c r="B617" s="75" t="s">
        <v>1467</v>
      </c>
      <c r="C617" s="75" t="s">
        <v>1467</v>
      </c>
      <c r="D617" s="75">
        <v>0</v>
      </c>
      <c r="E617" s="75">
        <v>1</v>
      </c>
      <c r="F617" s="75">
        <v>0</v>
      </c>
      <c r="G617" s="75">
        <f t="shared" si="10"/>
        <v>1</v>
      </c>
      <c r="H617" s="75" t="s">
        <v>16</v>
      </c>
      <c r="I617" s="75" t="s">
        <v>80</v>
      </c>
      <c r="J617" s="75" t="s">
        <v>80</v>
      </c>
    </row>
    <row r="618" spans="1:10" ht="28.8" hidden="1" x14ac:dyDescent="0.3">
      <c r="A618" s="75" t="s">
        <v>2880</v>
      </c>
      <c r="B618" s="75" t="s">
        <v>2967</v>
      </c>
      <c r="C618" s="75" t="s">
        <v>49</v>
      </c>
      <c r="D618" s="75">
        <v>0</v>
      </c>
      <c r="E618" s="75">
        <v>1</v>
      </c>
      <c r="F618" s="75">
        <v>0</v>
      </c>
      <c r="G618" s="75">
        <f t="shared" si="10"/>
        <v>1</v>
      </c>
      <c r="H618" s="75" t="s">
        <v>16</v>
      </c>
      <c r="I618" s="75" t="s">
        <v>80</v>
      </c>
      <c r="J618" s="75"/>
    </row>
    <row r="619" spans="1:10" ht="28.8" hidden="1" x14ac:dyDescent="0.3">
      <c r="A619" s="75" t="s">
        <v>1541</v>
      </c>
      <c r="B619" s="75" t="s">
        <v>2967</v>
      </c>
      <c r="C619" s="75" t="s">
        <v>49</v>
      </c>
      <c r="D619" s="75">
        <v>0</v>
      </c>
      <c r="E619" s="75">
        <v>1</v>
      </c>
      <c r="F619" s="75">
        <v>0</v>
      </c>
      <c r="G619" s="75">
        <f t="shared" si="10"/>
        <v>1</v>
      </c>
      <c r="H619" s="75" t="s">
        <v>16</v>
      </c>
      <c r="I619" s="75" t="s">
        <v>80</v>
      </c>
      <c r="J619" s="75"/>
    </row>
    <row r="620" spans="1:10" hidden="1" x14ac:dyDescent="0.3">
      <c r="A620" s="75" t="s">
        <v>1465</v>
      </c>
      <c r="B620" s="75" t="s">
        <v>1467</v>
      </c>
      <c r="C620" s="75" t="s">
        <v>1467</v>
      </c>
      <c r="D620" s="75">
        <v>0</v>
      </c>
      <c r="E620" s="75">
        <v>1</v>
      </c>
      <c r="F620" s="75">
        <v>0</v>
      </c>
      <c r="G620" s="75">
        <f t="shared" si="10"/>
        <v>1</v>
      </c>
      <c r="H620" s="75" t="s">
        <v>93</v>
      </c>
      <c r="I620" s="75" t="s">
        <v>6</v>
      </c>
      <c r="J620" s="75" t="s">
        <v>6</v>
      </c>
    </row>
    <row r="621" spans="1:10" ht="28.8" hidden="1" x14ac:dyDescent="0.3">
      <c r="A621" s="75" t="s">
        <v>1892</v>
      </c>
      <c r="B621" s="75" t="s">
        <v>2959</v>
      </c>
      <c r="C621" s="75" t="s">
        <v>3018</v>
      </c>
      <c r="D621" s="75">
        <v>0</v>
      </c>
      <c r="E621" s="75">
        <v>1</v>
      </c>
      <c r="F621" s="75">
        <v>0</v>
      </c>
      <c r="G621" s="75">
        <f t="shared" si="10"/>
        <v>1</v>
      </c>
      <c r="H621" s="75" t="s">
        <v>16</v>
      </c>
      <c r="I621" s="75" t="s">
        <v>80</v>
      </c>
      <c r="J621" s="75" t="s">
        <v>80</v>
      </c>
    </row>
    <row r="622" spans="1:10" ht="28.8" hidden="1" x14ac:dyDescent="0.3">
      <c r="A622" s="75" t="s">
        <v>2430</v>
      </c>
      <c r="B622" s="75" t="s">
        <v>2959</v>
      </c>
      <c r="C622" s="75" t="s">
        <v>3018</v>
      </c>
      <c r="D622" s="75">
        <v>0</v>
      </c>
      <c r="E622" s="75">
        <v>1</v>
      </c>
      <c r="F622" s="75">
        <v>0</v>
      </c>
      <c r="G622" s="75">
        <f t="shared" si="10"/>
        <v>1</v>
      </c>
      <c r="H622" s="75" t="s">
        <v>16</v>
      </c>
      <c r="I622" s="75" t="s">
        <v>80</v>
      </c>
      <c r="J622" s="75" t="s">
        <v>80</v>
      </c>
    </row>
    <row r="623" spans="1:10" ht="28.8" hidden="1" x14ac:dyDescent="0.3">
      <c r="A623" s="75" t="s">
        <v>1917</v>
      </c>
      <c r="B623" s="75" t="s">
        <v>2959</v>
      </c>
      <c r="C623" s="75" t="s">
        <v>3018</v>
      </c>
      <c r="D623" s="75">
        <v>0</v>
      </c>
      <c r="E623" s="75">
        <v>1</v>
      </c>
      <c r="F623" s="75">
        <v>0</v>
      </c>
      <c r="G623" s="75">
        <f t="shared" si="10"/>
        <v>1</v>
      </c>
      <c r="H623" s="75" t="s">
        <v>2</v>
      </c>
      <c r="I623" s="75" t="s">
        <v>89</v>
      </c>
      <c r="J623" s="75" t="s">
        <v>139</v>
      </c>
    </row>
    <row r="624" spans="1:10" ht="28.8" hidden="1" x14ac:dyDescent="0.3">
      <c r="A624" s="75" t="s">
        <v>777</v>
      </c>
      <c r="B624" s="75" t="s">
        <v>2959</v>
      </c>
      <c r="C624" s="75" t="s">
        <v>3018</v>
      </c>
      <c r="D624" s="75">
        <v>1</v>
      </c>
      <c r="E624" s="75">
        <v>0</v>
      </c>
      <c r="F624" s="75">
        <v>0</v>
      </c>
      <c r="G624" s="75">
        <f t="shared" si="10"/>
        <v>1</v>
      </c>
      <c r="H624" s="75" t="s">
        <v>19</v>
      </c>
      <c r="I624" s="75" t="s">
        <v>19</v>
      </c>
      <c r="J624" s="75" t="s">
        <v>191</v>
      </c>
    </row>
    <row r="625" spans="1:10" ht="28.8" hidden="1" x14ac:dyDescent="0.3">
      <c r="A625" s="75" t="s">
        <v>1768</v>
      </c>
      <c r="B625" s="75" t="s">
        <v>2959</v>
      </c>
      <c r="C625" s="75" t="s">
        <v>3018</v>
      </c>
      <c r="D625" s="75">
        <v>0</v>
      </c>
      <c r="E625" s="75">
        <v>1</v>
      </c>
      <c r="F625" s="75">
        <v>0</v>
      </c>
      <c r="G625" s="75">
        <f t="shared" si="10"/>
        <v>1</v>
      </c>
      <c r="H625" s="75" t="s">
        <v>17</v>
      </c>
      <c r="I625" s="75" t="s">
        <v>97</v>
      </c>
      <c r="J625" s="75" t="s">
        <v>2054</v>
      </c>
    </row>
    <row r="626" spans="1:10" hidden="1" x14ac:dyDescent="0.3">
      <c r="A626" s="75" t="s">
        <v>1728</v>
      </c>
      <c r="B626" s="75" t="s">
        <v>2887</v>
      </c>
      <c r="C626" s="75" t="s">
        <v>49</v>
      </c>
      <c r="D626" s="75">
        <v>0</v>
      </c>
      <c r="E626" s="75">
        <v>1</v>
      </c>
      <c r="F626" s="75">
        <v>0</v>
      </c>
      <c r="G626" s="75">
        <f t="shared" si="10"/>
        <v>1</v>
      </c>
      <c r="H626" s="75" t="s">
        <v>93</v>
      </c>
      <c r="I626" s="75" t="s">
        <v>6</v>
      </c>
      <c r="J626" s="75" t="s">
        <v>6</v>
      </c>
    </row>
    <row r="627" spans="1:10" ht="28.8" hidden="1" x14ac:dyDescent="0.3">
      <c r="A627" s="75" t="s">
        <v>1801</v>
      </c>
      <c r="B627" s="75" t="s">
        <v>2962</v>
      </c>
      <c r="C627" s="75" t="s">
        <v>3018</v>
      </c>
      <c r="D627" s="75">
        <v>2</v>
      </c>
      <c r="E627" s="75">
        <v>0</v>
      </c>
      <c r="F627" s="75">
        <v>0</v>
      </c>
      <c r="G627" s="75">
        <f t="shared" si="10"/>
        <v>2</v>
      </c>
      <c r="H627" s="75" t="s">
        <v>93</v>
      </c>
      <c r="I627" s="75" t="s">
        <v>6</v>
      </c>
      <c r="J627" s="75" t="s">
        <v>6</v>
      </c>
    </row>
    <row r="628" spans="1:10" ht="28.8" hidden="1" x14ac:dyDescent="0.3">
      <c r="A628" s="4" t="s">
        <v>3040</v>
      </c>
      <c r="B628" s="75" t="s">
        <v>2959</v>
      </c>
      <c r="C628" s="75" t="s">
        <v>3018</v>
      </c>
      <c r="D628" s="75">
        <v>1</v>
      </c>
      <c r="E628" s="75">
        <v>0</v>
      </c>
      <c r="F628" s="75">
        <v>0</v>
      </c>
      <c r="G628" s="75">
        <f t="shared" si="10"/>
        <v>1</v>
      </c>
      <c r="H628" s="75" t="s">
        <v>63</v>
      </c>
      <c r="I628" s="75" t="s">
        <v>8</v>
      </c>
      <c r="J628" s="75" t="s">
        <v>290</v>
      </c>
    </row>
    <row r="629" spans="1:10" hidden="1" x14ac:dyDescent="0.3">
      <c r="A629" s="75" t="s">
        <v>960</v>
      </c>
      <c r="B629" s="75" t="s">
        <v>1467</v>
      </c>
      <c r="C629" s="75" t="s">
        <v>1467</v>
      </c>
      <c r="D629" s="75">
        <v>0</v>
      </c>
      <c r="E629" s="75">
        <v>1</v>
      </c>
      <c r="F629" s="75">
        <v>0</v>
      </c>
      <c r="G629" s="75">
        <f t="shared" si="10"/>
        <v>1</v>
      </c>
      <c r="H629" s="75" t="s">
        <v>20</v>
      </c>
      <c r="I629" s="75" t="s">
        <v>65</v>
      </c>
      <c r="J629" s="75" t="s">
        <v>1420</v>
      </c>
    </row>
    <row r="630" spans="1:10" ht="28.8" hidden="1" x14ac:dyDescent="0.3">
      <c r="A630" s="75" t="s">
        <v>2533</v>
      </c>
      <c r="B630" s="75" t="s">
        <v>2959</v>
      </c>
      <c r="C630" s="75" t="s">
        <v>3018</v>
      </c>
      <c r="D630" s="75">
        <v>1</v>
      </c>
      <c r="E630" s="75">
        <v>0</v>
      </c>
      <c r="F630" s="75">
        <v>0</v>
      </c>
      <c r="G630" s="75">
        <f t="shared" si="10"/>
        <v>1</v>
      </c>
      <c r="H630" s="75" t="s">
        <v>63</v>
      </c>
      <c r="I630" s="75" t="s">
        <v>8</v>
      </c>
      <c r="J630" s="75" t="s">
        <v>290</v>
      </c>
    </row>
    <row r="631" spans="1:10" hidden="1" x14ac:dyDescent="0.3">
      <c r="A631" s="75" t="s">
        <v>1727</v>
      </c>
      <c r="B631" s="75" t="s">
        <v>1467</v>
      </c>
      <c r="C631" s="75" t="s">
        <v>1467</v>
      </c>
      <c r="D631" s="75">
        <v>0</v>
      </c>
      <c r="E631" s="75">
        <v>1</v>
      </c>
      <c r="F631" s="75">
        <v>0</v>
      </c>
      <c r="G631" s="75">
        <f t="shared" si="10"/>
        <v>1</v>
      </c>
      <c r="H631" s="75" t="s">
        <v>9</v>
      </c>
      <c r="I631" s="75" t="s">
        <v>72</v>
      </c>
      <c r="J631" s="75" t="s">
        <v>72</v>
      </c>
    </row>
    <row r="632" spans="1:10" ht="28.8" hidden="1" x14ac:dyDescent="0.3">
      <c r="A632" s="75" t="s">
        <v>1469</v>
      </c>
      <c r="B632" s="75" t="s">
        <v>1467</v>
      </c>
      <c r="C632" s="75" t="s">
        <v>29</v>
      </c>
      <c r="D632" s="75">
        <v>1</v>
      </c>
      <c r="E632" s="75">
        <v>0</v>
      </c>
      <c r="F632" s="75">
        <v>0</v>
      </c>
      <c r="G632" s="75">
        <f t="shared" si="10"/>
        <v>1</v>
      </c>
      <c r="H632" s="75" t="s">
        <v>95</v>
      </c>
      <c r="I632" s="75" t="s">
        <v>7</v>
      </c>
      <c r="J632" s="75" t="s">
        <v>381</v>
      </c>
    </row>
    <row r="633" spans="1:10" ht="28.8" hidden="1" x14ac:dyDescent="0.3">
      <c r="A633" s="75" t="s">
        <v>1943</v>
      </c>
      <c r="B633" s="75" t="s">
        <v>2967</v>
      </c>
      <c r="C633" s="75" t="s">
        <v>29</v>
      </c>
      <c r="D633" s="75">
        <v>0</v>
      </c>
      <c r="E633" s="75">
        <v>1</v>
      </c>
      <c r="F633" s="75">
        <v>0</v>
      </c>
      <c r="G633" s="75">
        <f t="shared" si="10"/>
        <v>1</v>
      </c>
      <c r="H633" s="75" t="s">
        <v>94</v>
      </c>
      <c r="I633" s="75" t="s">
        <v>12</v>
      </c>
      <c r="J633" s="75" t="s">
        <v>2057</v>
      </c>
    </row>
    <row r="634" spans="1:10" ht="28.8" hidden="1" x14ac:dyDescent="0.3">
      <c r="A634" s="75" t="s">
        <v>1942</v>
      </c>
      <c r="B634" s="75" t="s">
        <v>2967</v>
      </c>
      <c r="C634" s="75" t="s">
        <v>29</v>
      </c>
      <c r="D634" s="75">
        <v>0</v>
      </c>
      <c r="E634" s="75">
        <v>1</v>
      </c>
      <c r="F634" s="75">
        <v>0</v>
      </c>
      <c r="G634" s="75">
        <f t="shared" si="10"/>
        <v>1</v>
      </c>
      <c r="H634" s="75" t="s">
        <v>94</v>
      </c>
      <c r="I634" s="75" t="s">
        <v>12</v>
      </c>
      <c r="J634" s="75" t="s">
        <v>2057</v>
      </c>
    </row>
    <row r="635" spans="1:10" hidden="1" x14ac:dyDescent="0.3">
      <c r="A635" s="75" t="s">
        <v>644</v>
      </c>
      <c r="B635" s="75" t="s">
        <v>1467</v>
      </c>
      <c r="C635" s="75" t="s">
        <v>41</v>
      </c>
      <c r="D635" s="75">
        <v>0</v>
      </c>
      <c r="E635" s="75">
        <v>1</v>
      </c>
      <c r="F635" s="75">
        <v>0</v>
      </c>
      <c r="G635" s="75">
        <f t="shared" si="10"/>
        <v>1</v>
      </c>
      <c r="H635" s="75" t="s">
        <v>4</v>
      </c>
      <c r="I635" s="75" t="s">
        <v>55</v>
      </c>
      <c r="J635" s="75" t="s">
        <v>55</v>
      </c>
    </row>
    <row r="636" spans="1:10" ht="28.8" hidden="1" x14ac:dyDescent="0.3">
      <c r="A636" s="75" t="s">
        <v>42</v>
      </c>
      <c r="B636" s="75" t="s">
        <v>2962</v>
      </c>
      <c r="C636" s="75" t="s">
        <v>41</v>
      </c>
      <c r="D636" s="75">
        <v>1</v>
      </c>
      <c r="E636" s="75">
        <v>1</v>
      </c>
      <c r="F636" s="75">
        <v>0</v>
      </c>
      <c r="G636" s="75">
        <f t="shared" si="10"/>
        <v>2</v>
      </c>
      <c r="H636" s="75" t="s">
        <v>93</v>
      </c>
      <c r="I636" s="75" t="s">
        <v>6</v>
      </c>
      <c r="J636" s="75" t="s">
        <v>6</v>
      </c>
    </row>
    <row r="637" spans="1:10" ht="28.8" hidden="1" x14ac:dyDescent="0.3">
      <c r="A637" s="75" t="s">
        <v>1149</v>
      </c>
      <c r="B637" s="75" t="s">
        <v>2959</v>
      </c>
      <c r="C637" s="75" t="s">
        <v>41</v>
      </c>
      <c r="D637" s="75">
        <v>0</v>
      </c>
      <c r="E637" s="75">
        <v>1</v>
      </c>
      <c r="F637" s="75">
        <v>0</v>
      </c>
      <c r="G637" s="75">
        <f t="shared" si="10"/>
        <v>1</v>
      </c>
      <c r="H637" s="75" t="s">
        <v>15</v>
      </c>
      <c r="I637" s="75" t="s">
        <v>70</v>
      </c>
      <c r="J637" s="75" t="s">
        <v>70</v>
      </c>
    </row>
    <row r="638" spans="1:10" ht="28.8" hidden="1" x14ac:dyDescent="0.3">
      <c r="A638" s="75" t="s">
        <v>915</v>
      </c>
      <c r="B638" s="75" t="s">
        <v>2962</v>
      </c>
      <c r="C638" s="75" t="s">
        <v>2212</v>
      </c>
      <c r="D638" s="75">
        <v>1</v>
      </c>
      <c r="E638" s="75">
        <v>1</v>
      </c>
      <c r="F638" s="75">
        <v>0</v>
      </c>
      <c r="G638" s="75">
        <f t="shared" si="10"/>
        <v>2</v>
      </c>
      <c r="H638" s="75" t="s">
        <v>93</v>
      </c>
      <c r="I638" s="75" t="s">
        <v>6</v>
      </c>
      <c r="J638" s="75" t="s">
        <v>6</v>
      </c>
    </row>
    <row r="639" spans="1:10" hidden="1" x14ac:dyDescent="0.3">
      <c r="A639" s="75" t="s">
        <v>1471</v>
      </c>
      <c r="B639" s="75" t="s">
        <v>1467</v>
      </c>
      <c r="C639" s="75" t="s">
        <v>41</v>
      </c>
      <c r="D639" s="75">
        <v>0</v>
      </c>
      <c r="E639" s="75">
        <v>2</v>
      </c>
      <c r="F639" s="75">
        <v>0</v>
      </c>
      <c r="G639" s="75">
        <f t="shared" si="10"/>
        <v>2</v>
      </c>
      <c r="H639" s="75" t="s">
        <v>16</v>
      </c>
      <c r="I639" s="75" t="s">
        <v>80</v>
      </c>
      <c r="J639" s="75" t="s">
        <v>80</v>
      </c>
    </row>
    <row r="640" spans="1:10" ht="28.8" hidden="1" x14ac:dyDescent="0.3">
      <c r="A640" s="75" t="s">
        <v>2302</v>
      </c>
      <c r="B640" s="75" t="s">
        <v>2959</v>
      </c>
      <c r="C640" s="75" t="s">
        <v>2212</v>
      </c>
      <c r="D640" s="75">
        <v>1</v>
      </c>
      <c r="E640" s="75">
        <v>0</v>
      </c>
      <c r="F640" s="75">
        <v>0</v>
      </c>
      <c r="G640" s="75">
        <f t="shared" si="10"/>
        <v>1</v>
      </c>
      <c r="H640" s="75" t="s">
        <v>4</v>
      </c>
      <c r="I640" s="75" t="s">
        <v>54</v>
      </c>
      <c r="J640" s="75" t="s">
        <v>54</v>
      </c>
    </row>
    <row r="641" spans="1:10" ht="28.8" hidden="1" x14ac:dyDescent="0.3">
      <c r="A641" s="75" t="s">
        <v>589</v>
      </c>
      <c r="B641" s="75" t="s">
        <v>1467</v>
      </c>
      <c r="C641" s="75" t="s">
        <v>41</v>
      </c>
      <c r="D641" s="75">
        <v>0</v>
      </c>
      <c r="E641" s="75">
        <v>1</v>
      </c>
      <c r="F641" s="75">
        <v>0</v>
      </c>
      <c r="G641" s="75">
        <f t="shared" si="10"/>
        <v>1</v>
      </c>
      <c r="H641" s="75" t="s">
        <v>9</v>
      </c>
      <c r="I641" s="75" t="s">
        <v>76</v>
      </c>
      <c r="J641" s="75" t="s">
        <v>76</v>
      </c>
    </row>
    <row r="642" spans="1:10" hidden="1" x14ac:dyDescent="0.3">
      <c r="A642" s="75" t="s">
        <v>1670</v>
      </c>
      <c r="B642" s="75" t="s">
        <v>1467</v>
      </c>
      <c r="C642" s="75" t="s">
        <v>41</v>
      </c>
      <c r="D642" s="75">
        <v>1</v>
      </c>
      <c r="E642" s="75">
        <v>1</v>
      </c>
      <c r="F642" s="75">
        <v>0</v>
      </c>
      <c r="G642" s="75">
        <f t="shared" ref="G642:G705" si="11">(D642+E642)</f>
        <v>2</v>
      </c>
      <c r="H642" s="75" t="s">
        <v>93</v>
      </c>
      <c r="I642" s="75" t="s">
        <v>6</v>
      </c>
      <c r="J642" s="75" t="s">
        <v>6</v>
      </c>
    </row>
    <row r="643" spans="1:10" ht="28.8" hidden="1" x14ac:dyDescent="0.3">
      <c r="A643" s="75" t="s">
        <v>226</v>
      </c>
      <c r="B643" s="75" t="s">
        <v>2962</v>
      </c>
      <c r="C643" s="75" t="s">
        <v>41</v>
      </c>
      <c r="D643" s="75">
        <v>1</v>
      </c>
      <c r="E643" s="75">
        <v>3</v>
      </c>
      <c r="F643" s="75">
        <v>0</v>
      </c>
      <c r="G643" s="75">
        <f t="shared" si="11"/>
        <v>4</v>
      </c>
      <c r="H643" s="75" t="s">
        <v>93</v>
      </c>
      <c r="I643" s="75" t="s">
        <v>6</v>
      </c>
      <c r="J643" s="75" t="s">
        <v>6</v>
      </c>
    </row>
    <row r="644" spans="1:10" ht="28.8" hidden="1" x14ac:dyDescent="0.3">
      <c r="A644" s="75" t="s">
        <v>1784</v>
      </c>
      <c r="B644" s="75" t="s">
        <v>2959</v>
      </c>
      <c r="C644" s="75" t="s">
        <v>41</v>
      </c>
      <c r="D644" s="75">
        <v>0</v>
      </c>
      <c r="E644" s="75">
        <v>1</v>
      </c>
      <c r="F644" s="75">
        <v>0</v>
      </c>
      <c r="G644" s="75">
        <f t="shared" si="11"/>
        <v>1</v>
      </c>
      <c r="H644" s="75" t="s">
        <v>17</v>
      </c>
      <c r="I644" s="75" t="s">
        <v>99</v>
      </c>
      <c r="J644" s="75" t="s">
        <v>1383</v>
      </c>
    </row>
    <row r="645" spans="1:10" hidden="1" x14ac:dyDescent="0.3">
      <c r="A645" s="75" t="s">
        <v>43</v>
      </c>
      <c r="B645" s="75" t="s">
        <v>1467</v>
      </c>
      <c r="C645" s="75" t="s">
        <v>41</v>
      </c>
      <c r="D645" s="75">
        <v>0</v>
      </c>
      <c r="E645" s="75">
        <v>1</v>
      </c>
      <c r="F645" s="75">
        <v>0</v>
      </c>
      <c r="G645" s="75">
        <f t="shared" si="11"/>
        <v>1</v>
      </c>
      <c r="H645" s="75" t="s">
        <v>9</v>
      </c>
      <c r="I645" s="75" t="s">
        <v>78</v>
      </c>
      <c r="J645" s="75" t="s">
        <v>78</v>
      </c>
    </row>
    <row r="646" spans="1:10" ht="28.8" hidden="1" x14ac:dyDescent="0.3">
      <c r="A646" s="75" t="s">
        <v>887</v>
      </c>
      <c r="B646" s="75" t="s">
        <v>2962</v>
      </c>
      <c r="C646" s="75" t="s">
        <v>41</v>
      </c>
      <c r="D646" s="75">
        <v>0</v>
      </c>
      <c r="E646" s="75">
        <v>2</v>
      </c>
      <c r="F646" s="75">
        <v>0</v>
      </c>
      <c r="G646" s="75">
        <f t="shared" si="11"/>
        <v>2</v>
      </c>
      <c r="H646" s="75" t="s">
        <v>93</v>
      </c>
      <c r="I646" s="75" t="s">
        <v>6</v>
      </c>
      <c r="J646" s="75" t="s">
        <v>6</v>
      </c>
    </row>
    <row r="647" spans="1:10" hidden="1" x14ac:dyDescent="0.3">
      <c r="A647" s="75" t="s">
        <v>673</v>
      </c>
      <c r="B647" s="75" t="s">
        <v>1467</v>
      </c>
      <c r="C647" s="75" t="s">
        <v>41</v>
      </c>
      <c r="D647" s="75">
        <v>1</v>
      </c>
      <c r="E647" s="75">
        <v>1</v>
      </c>
      <c r="F647" s="75">
        <v>0</v>
      </c>
      <c r="G647" s="75">
        <f t="shared" si="11"/>
        <v>2</v>
      </c>
      <c r="H647" s="75" t="s">
        <v>2</v>
      </c>
      <c r="I647" s="75" t="s">
        <v>89</v>
      </c>
      <c r="J647" s="75" t="s">
        <v>89</v>
      </c>
    </row>
    <row r="648" spans="1:10" ht="28.8" hidden="1" x14ac:dyDescent="0.3">
      <c r="A648" s="75" t="s">
        <v>232</v>
      </c>
      <c r="B648" s="75" t="s">
        <v>2962</v>
      </c>
      <c r="C648" s="75" t="s">
        <v>41</v>
      </c>
      <c r="D648" s="75">
        <v>1</v>
      </c>
      <c r="E648" s="75">
        <v>1</v>
      </c>
      <c r="F648" s="75">
        <v>0</v>
      </c>
      <c r="G648" s="75">
        <f t="shared" si="11"/>
        <v>2</v>
      </c>
      <c r="H648" s="75" t="s">
        <v>93</v>
      </c>
      <c r="I648" s="75" t="s">
        <v>6</v>
      </c>
      <c r="J648" s="75" t="s">
        <v>6</v>
      </c>
    </row>
    <row r="649" spans="1:10" ht="28.8" hidden="1" x14ac:dyDescent="0.3">
      <c r="A649" s="75" t="s">
        <v>1593</v>
      </c>
      <c r="B649" s="75" t="s">
        <v>2962</v>
      </c>
      <c r="C649" s="75" t="s">
        <v>41</v>
      </c>
      <c r="D649" s="75">
        <v>1</v>
      </c>
      <c r="E649" s="75">
        <v>1</v>
      </c>
      <c r="F649" s="75">
        <v>0</v>
      </c>
      <c r="G649" s="75">
        <f t="shared" si="11"/>
        <v>2</v>
      </c>
      <c r="H649" s="75" t="s">
        <v>93</v>
      </c>
      <c r="I649" s="75" t="s">
        <v>6</v>
      </c>
      <c r="J649" s="75" t="s">
        <v>6</v>
      </c>
    </row>
    <row r="650" spans="1:10" ht="43.2" hidden="1" x14ac:dyDescent="0.3">
      <c r="A650" s="75" t="s">
        <v>2526</v>
      </c>
      <c r="B650" s="75" t="s">
        <v>2962</v>
      </c>
      <c r="C650" s="75" t="s">
        <v>3018</v>
      </c>
      <c r="D650" s="75">
        <v>1</v>
      </c>
      <c r="E650" s="75">
        <v>0</v>
      </c>
      <c r="F650" s="75">
        <v>0</v>
      </c>
      <c r="G650" s="75">
        <f t="shared" si="11"/>
        <v>1</v>
      </c>
      <c r="H650" s="75" t="s">
        <v>93</v>
      </c>
      <c r="I650" s="75" t="s">
        <v>6</v>
      </c>
      <c r="J650" s="75" t="s">
        <v>6</v>
      </c>
    </row>
    <row r="651" spans="1:10" ht="43.2" hidden="1" x14ac:dyDescent="0.3">
      <c r="A651" s="75" t="s">
        <v>2629</v>
      </c>
      <c r="B651" s="75" t="s">
        <v>2962</v>
      </c>
      <c r="C651" s="75" t="s">
        <v>3018</v>
      </c>
      <c r="D651" s="75">
        <v>1</v>
      </c>
      <c r="E651" s="75">
        <v>0</v>
      </c>
      <c r="F651" s="75">
        <v>0</v>
      </c>
      <c r="G651" s="75">
        <f t="shared" si="11"/>
        <v>1</v>
      </c>
      <c r="H651" s="75" t="s">
        <v>93</v>
      </c>
      <c r="I651" s="75" t="s">
        <v>6</v>
      </c>
      <c r="J651" s="75" t="s">
        <v>6</v>
      </c>
    </row>
    <row r="652" spans="1:10" hidden="1" x14ac:dyDescent="0.3">
      <c r="A652" s="75" t="s">
        <v>779</v>
      </c>
      <c r="B652" s="75" t="s">
        <v>1467</v>
      </c>
      <c r="C652" s="75" t="s">
        <v>29</v>
      </c>
      <c r="D652" s="75">
        <v>0</v>
      </c>
      <c r="E652" s="75">
        <v>1</v>
      </c>
      <c r="F652" s="75">
        <v>0</v>
      </c>
      <c r="G652" s="75">
        <f t="shared" si="11"/>
        <v>1</v>
      </c>
      <c r="H652" s="75" t="s">
        <v>2</v>
      </c>
      <c r="I652" s="75" t="s">
        <v>90</v>
      </c>
      <c r="J652" s="75" t="s">
        <v>538</v>
      </c>
    </row>
    <row r="653" spans="1:10" hidden="1" x14ac:dyDescent="0.3">
      <c r="A653" s="75" t="s">
        <v>1772</v>
      </c>
      <c r="B653" s="75" t="s">
        <v>1467</v>
      </c>
      <c r="C653" s="75" t="s">
        <v>1362</v>
      </c>
      <c r="D653" s="75">
        <v>0</v>
      </c>
      <c r="E653" s="75">
        <v>1</v>
      </c>
      <c r="F653" s="75">
        <v>0</v>
      </c>
      <c r="G653" s="75">
        <f t="shared" si="11"/>
        <v>1</v>
      </c>
      <c r="H653" s="75" t="s">
        <v>17</v>
      </c>
      <c r="I653" s="75" t="s">
        <v>98</v>
      </c>
      <c r="J653" s="75" t="s">
        <v>1491</v>
      </c>
    </row>
    <row r="654" spans="1:10" ht="28.8" hidden="1" x14ac:dyDescent="0.3">
      <c r="A654" s="75" t="s">
        <v>961</v>
      </c>
      <c r="B654" s="75" t="s">
        <v>1467</v>
      </c>
      <c r="C654" s="75" t="s">
        <v>1362</v>
      </c>
      <c r="D654" s="75">
        <v>0</v>
      </c>
      <c r="E654" s="75">
        <v>2</v>
      </c>
      <c r="F654" s="75">
        <v>0</v>
      </c>
      <c r="G654" s="75">
        <f t="shared" si="11"/>
        <v>2</v>
      </c>
      <c r="H654" s="75" t="s">
        <v>20</v>
      </c>
      <c r="I654" s="75" t="s">
        <v>64</v>
      </c>
      <c r="J654" s="75" t="s">
        <v>402</v>
      </c>
    </row>
    <row r="655" spans="1:10" ht="28.8" hidden="1" x14ac:dyDescent="0.3">
      <c r="A655" s="75" t="s">
        <v>962</v>
      </c>
      <c r="B655" s="75" t="s">
        <v>1467</v>
      </c>
      <c r="C655" s="75" t="s">
        <v>1362</v>
      </c>
      <c r="D655" s="75">
        <v>0</v>
      </c>
      <c r="E655" s="75">
        <v>1</v>
      </c>
      <c r="F655" s="75">
        <v>0</v>
      </c>
      <c r="G655" s="75">
        <f t="shared" si="11"/>
        <v>1</v>
      </c>
      <c r="H655" s="75" t="s">
        <v>20</v>
      </c>
      <c r="I655" s="75" t="s">
        <v>65</v>
      </c>
      <c r="J655" s="75" t="s">
        <v>384</v>
      </c>
    </row>
    <row r="656" spans="1:10" ht="28.8" hidden="1" x14ac:dyDescent="0.3">
      <c r="A656" s="75" t="s">
        <v>2280</v>
      </c>
      <c r="B656" s="75" t="s">
        <v>44</v>
      </c>
      <c r="C656" s="75" t="s">
        <v>44</v>
      </c>
      <c r="D656" s="75">
        <v>1</v>
      </c>
      <c r="E656" s="75">
        <v>0</v>
      </c>
      <c r="F656" s="75">
        <v>0</v>
      </c>
      <c r="G656" s="75">
        <f t="shared" si="11"/>
        <v>1</v>
      </c>
      <c r="H656" s="75" t="s">
        <v>2</v>
      </c>
      <c r="I656" s="75" t="s">
        <v>89</v>
      </c>
      <c r="J656" s="75" t="s">
        <v>89</v>
      </c>
    </row>
    <row r="657" spans="1:10" hidden="1" x14ac:dyDescent="0.3">
      <c r="A657" s="75" t="s">
        <v>2295</v>
      </c>
      <c r="B657" s="75" t="s">
        <v>1467</v>
      </c>
      <c r="C657" s="75" t="s">
        <v>1362</v>
      </c>
      <c r="D657" s="75">
        <v>1</v>
      </c>
      <c r="E657" s="75">
        <v>0</v>
      </c>
      <c r="F657" s="75">
        <v>0</v>
      </c>
      <c r="G657" s="75">
        <f t="shared" si="11"/>
        <v>1</v>
      </c>
      <c r="H657" s="75" t="s">
        <v>93</v>
      </c>
      <c r="I657" s="75" t="s">
        <v>6</v>
      </c>
      <c r="J657" s="75" t="s">
        <v>6</v>
      </c>
    </row>
    <row r="658" spans="1:10" ht="28.8" hidden="1" x14ac:dyDescent="0.3">
      <c r="A658" s="75" t="s">
        <v>2431</v>
      </c>
      <c r="B658" s="75" t="s">
        <v>2959</v>
      </c>
      <c r="C658" s="75" t="s">
        <v>2872</v>
      </c>
      <c r="D658" s="75">
        <v>0</v>
      </c>
      <c r="E658" s="75">
        <v>1</v>
      </c>
      <c r="F658" s="75">
        <v>0</v>
      </c>
      <c r="G658" s="75">
        <f t="shared" si="11"/>
        <v>1</v>
      </c>
      <c r="H658" s="75" t="s">
        <v>94</v>
      </c>
      <c r="I658" s="75" t="s">
        <v>12</v>
      </c>
      <c r="J658" s="75" t="s">
        <v>12</v>
      </c>
    </row>
    <row r="659" spans="1:10" ht="28.8" hidden="1" x14ac:dyDescent="0.3">
      <c r="A659" s="75" t="s">
        <v>2504</v>
      </c>
      <c r="B659" s="75" t="s">
        <v>2959</v>
      </c>
      <c r="C659" s="75" t="s">
        <v>2872</v>
      </c>
      <c r="D659" s="75">
        <v>0</v>
      </c>
      <c r="E659" s="75">
        <v>2</v>
      </c>
      <c r="F659" s="75">
        <v>0</v>
      </c>
      <c r="G659" s="75">
        <f t="shared" si="11"/>
        <v>2</v>
      </c>
      <c r="H659" s="75" t="s">
        <v>94</v>
      </c>
      <c r="I659" s="75" t="s">
        <v>12</v>
      </c>
      <c r="J659" s="75" t="s">
        <v>12</v>
      </c>
    </row>
    <row r="660" spans="1:10" ht="28.8" hidden="1" x14ac:dyDescent="0.3">
      <c r="A660" s="75" t="s">
        <v>2531</v>
      </c>
      <c r="B660" s="75" t="s">
        <v>2959</v>
      </c>
      <c r="C660" s="75" t="s">
        <v>3018</v>
      </c>
      <c r="D660" s="75">
        <v>1</v>
      </c>
      <c r="E660" s="75">
        <v>0</v>
      </c>
      <c r="F660" s="75">
        <v>0</v>
      </c>
      <c r="G660" s="75">
        <f t="shared" si="11"/>
        <v>1</v>
      </c>
      <c r="H660" s="75" t="s">
        <v>94</v>
      </c>
      <c r="I660" s="75" t="s">
        <v>12</v>
      </c>
      <c r="J660" s="75" t="s">
        <v>12</v>
      </c>
    </row>
    <row r="661" spans="1:10" ht="28.8" hidden="1" x14ac:dyDescent="0.3">
      <c r="A661" s="75" t="s">
        <v>1671</v>
      </c>
      <c r="B661" s="75" t="s">
        <v>2962</v>
      </c>
      <c r="C661" s="75" t="s">
        <v>3018</v>
      </c>
      <c r="D661" s="75">
        <v>0</v>
      </c>
      <c r="E661" s="75">
        <v>1</v>
      </c>
      <c r="F661" s="75">
        <v>0</v>
      </c>
      <c r="G661" s="75">
        <f t="shared" si="11"/>
        <v>1</v>
      </c>
      <c r="H661" s="75" t="s">
        <v>93</v>
      </c>
      <c r="I661" s="75" t="s">
        <v>6</v>
      </c>
      <c r="J661" s="75" t="s">
        <v>6</v>
      </c>
    </row>
    <row r="662" spans="1:10" ht="28.8" x14ac:dyDescent="0.3">
      <c r="A662" s="75" t="s">
        <v>916</v>
      </c>
      <c r="B662" s="75" t="s">
        <v>2962</v>
      </c>
      <c r="C662" s="75" t="s">
        <v>2856</v>
      </c>
      <c r="D662" s="75">
        <v>0</v>
      </c>
      <c r="E662" s="75">
        <v>1</v>
      </c>
      <c r="F662" s="75">
        <v>0</v>
      </c>
      <c r="G662" s="75">
        <f t="shared" si="11"/>
        <v>1</v>
      </c>
      <c r="H662" s="75" t="s">
        <v>93</v>
      </c>
      <c r="I662" s="75" t="s">
        <v>6</v>
      </c>
      <c r="J662" s="75" t="s">
        <v>6</v>
      </c>
    </row>
    <row r="663" spans="1:10" ht="28.8" hidden="1" x14ac:dyDescent="0.3">
      <c r="A663" s="75" t="s">
        <v>978</v>
      </c>
      <c r="B663" s="75" t="s">
        <v>2959</v>
      </c>
      <c r="C663" s="75" t="s">
        <v>29</v>
      </c>
      <c r="D663" s="75">
        <v>0</v>
      </c>
      <c r="E663" s="75">
        <v>1</v>
      </c>
      <c r="F663" s="75">
        <v>0</v>
      </c>
      <c r="G663" s="75">
        <f t="shared" si="11"/>
        <v>1</v>
      </c>
      <c r="H663" s="75" t="s">
        <v>20</v>
      </c>
      <c r="I663" s="75" t="s">
        <v>65</v>
      </c>
      <c r="J663" s="75" t="s">
        <v>1420</v>
      </c>
    </row>
    <row r="664" spans="1:10" hidden="1" x14ac:dyDescent="0.3">
      <c r="A664" s="75" t="s">
        <v>1783</v>
      </c>
      <c r="B664" s="75" t="s">
        <v>1467</v>
      </c>
      <c r="C664" s="75" t="s">
        <v>29</v>
      </c>
      <c r="D664" s="75">
        <v>0</v>
      </c>
      <c r="E664" s="75">
        <v>1</v>
      </c>
      <c r="F664" s="75">
        <v>0</v>
      </c>
      <c r="G664" s="75">
        <f t="shared" si="11"/>
        <v>1</v>
      </c>
      <c r="H664" s="75" t="s">
        <v>17</v>
      </c>
      <c r="I664" s="75" t="s">
        <v>98</v>
      </c>
      <c r="J664" s="75" t="s">
        <v>2153</v>
      </c>
    </row>
    <row r="665" spans="1:10" ht="28.8" x14ac:dyDescent="0.3">
      <c r="A665" s="75" t="s">
        <v>756</v>
      </c>
      <c r="B665" s="75" t="s">
        <v>2962</v>
      </c>
      <c r="C665" s="75" t="s">
        <v>2856</v>
      </c>
      <c r="D665" s="75">
        <v>1</v>
      </c>
      <c r="E665" s="75">
        <v>0</v>
      </c>
      <c r="F665" s="75">
        <v>0</v>
      </c>
      <c r="G665" s="75">
        <f t="shared" si="11"/>
        <v>1</v>
      </c>
      <c r="H665" s="75" t="s">
        <v>93</v>
      </c>
      <c r="I665" s="75" t="s">
        <v>6</v>
      </c>
      <c r="J665" s="75" t="s">
        <v>6</v>
      </c>
    </row>
    <row r="666" spans="1:10" hidden="1" x14ac:dyDescent="0.3">
      <c r="A666" s="75" t="s">
        <v>1486</v>
      </c>
      <c r="B666" s="75" t="s">
        <v>1467</v>
      </c>
      <c r="C666" s="75" t="s">
        <v>29</v>
      </c>
      <c r="D666" s="75">
        <v>0</v>
      </c>
      <c r="E666" s="75">
        <v>1</v>
      </c>
      <c r="F666" s="75">
        <v>0</v>
      </c>
      <c r="G666" s="75">
        <f t="shared" si="11"/>
        <v>1</v>
      </c>
      <c r="H666" s="75" t="s">
        <v>16</v>
      </c>
      <c r="I666" s="75" t="s">
        <v>80</v>
      </c>
      <c r="J666" s="75"/>
    </row>
    <row r="667" spans="1:10" ht="28.8" hidden="1" x14ac:dyDescent="0.3">
      <c r="A667" s="75" t="s">
        <v>1947</v>
      </c>
      <c r="B667" s="75" t="s">
        <v>1467</v>
      </c>
      <c r="C667" s="75" t="s">
        <v>29</v>
      </c>
      <c r="D667" s="75">
        <v>0</v>
      </c>
      <c r="E667" s="75">
        <v>1</v>
      </c>
      <c r="F667" s="75">
        <v>0</v>
      </c>
      <c r="G667" s="75">
        <f t="shared" si="11"/>
        <v>1</v>
      </c>
      <c r="H667" s="75" t="s">
        <v>95</v>
      </c>
      <c r="I667" s="75" t="s">
        <v>7</v>
      </c>
      <c r="J667" s="75" t="s">
        <v>381</v>
      </c>
    </row>
    <row r="668" spans="1:10" hidden="1" x14ac:dyDescent="0.3">
      <c r="A668" s="75" t="s">
        <v>1918</v>
      </c>
      <c r="B668" s="75" t="s">
        <v>1467</v>
      </c>
      <c r="C668" s="75" t="s">
        <v>29</v>
      </c>
      <c r="D668" s="75">
        <v>0</v>
      </c>
      <c r="E668" s="75">
        <v>1</v>
      </c>
      <c r="F668" s="75">
        <v>0</v>
      </c>
      <c r="G668" s="75">
        <f t="shared" si="11"/>
        <v>1</v>
      </c>
      <c r="H668" s="75" t="s">
        <v>2</v>
      </c>
      <c r="I668" s="75" t="s">
        <v>90</v>
      </c>
      <c r="J668" s="75" t="s">
        <v>90</v>
      </c>
    </row>
    <row r="669" spans="1:10" hidden="1" x14ac:dyDescent="0.3">
      <c r="A669" s="75" t="s">
        <v>1771</v>
      </c>
      <c r="B669" s="75" t="s">
        <v>1467</v>
      </c>
      <c r="C669" s="75" t="s">
        <v>29</v>
      </c>
      <c r="D669" s="75">
        <v>0</v>
      </c>
      <c r="E669" s="75">
        <v>1</v>
      </c>
      <c r="F669" s="75">
        <v>0</v>
      </c>
      <c r="G669" s="75">
        <f t="shared" si="11"/>
        <v>1</v>
      </c>
      <c r="H669" s="75" t="s">
        <v>17</v>
      </c>
      <c r="I669" s="75" t="s">
        <v>97</v>
      </c>
      <c r="J669" s="75" t="s">
        <v>2054</v>
      </c>
    </row>
    <row r="670" spans="1:10" ht="28.8" hidden="1" x14ac:dyDescent="0.3">
      <c r="A670" s="75" t="s">
        <v>786</v>
      </c>
      <c r="B670" s="75" t="s">
        <v>1467</v>
      </c>
      <c r="C670" s="75" t="s">
        <v>29</v>
      </c>
      <c r="D670" s="75">
        <v>0</v>
      </c>
      <c r="E670" s="75">
        <v>1</v>
      </c>
      <c r="F670" s="75">
        <v>0</v>
      </c>
      <c r="G670" s="75">
        <f t="shared" si="11"/>
        <v>1</v>
      </c>
      <c r="H670" s="75" t="s">
        <v>2</v>
      </c>
      <c r="I670" s="75" t="s">
        <v>92</v>
      </c>
      <c r="J670" s="75" t="s">
        <v>296</v>
      </c>
    </row>
    <row r="671" spans="1:10" ht="28.8" hidden="1" x14ac:dyDescent="0.3">
      <c r="A671" s="75" t="s">
        <v>1921</v>
      </c>
      <c r="B671" s="75" t="s">
        <v>1467</v>
      </c>
      <c r="C671" s="75" t="s">
        <v>29</v>
      </c>
      <c r="D671" s="75">
        <v>0</v>
      </c>
      <c r="E671" s="75">
        <v>1</v>
      </c>
      <c r="F671" s="75">
        <v>0</v>
      </c>
      <c r="G671" s="75">
        <f t="shared" si="11"/>
        <v>1</v>
      </c>
      <c r="H671" s="75" t="s">
        <v>2</v>
      </c>
      <c r="I671" s="75" t="s">
        <v>91</v>
      </c>
      <c r="J671" s="75" t="s">
        <v>91</v>
      </c>
    </row>
    <row r="672" spans="1:10" ht="28.8" hidden="1" x14ac:dyDescent="0.3">
      <c r="A672" s="75" t="s">
        <v>1923</v>
      </c>
      <c r="B672" s="75" t="s">
        <v>1467</v>
      </c>
      <c r="C672" s="75" t="s">
        <v>29</v>
      </c>
      <c r="D672" s="75">
        <v>0</v>
      </c>
      <c r="E672" s="75">
        <v>1</v>
      </c>
      <c r="F672" s="75">
        <v>0</v>
      </c>
      <c r="G672" s="75">
        <f t="shared" si="11"/>
        <v>1</v>
      </c>
      <c r="H672" s="75" t="s">
        <v>2</v>
      </c>
      <c r="I672" s="75" t="s">
        <v>92</v>
      </c>
      <c r="J672" s="75" t="s">
        <v>296</v>
      </c>
    </row>
    <row r="673" spans="1:10" ht="28.8" hidden="1" x14ac:dyDescent="0.3">
      <c r="A673" s="75" t="s">
        <v>1924</v>
      </c>
      <c r="B673" s="75" t="s">
        <v>1467</v>
      </c>
      <c r="C673" s="75" t="s">
        <v>29</v>
      </c>
      <c r="D673" s="75">
        <v>0</v>
      </c>
      <c r="E673" s="75">
        <v>1</v>
      </c>
      <c r="F673" s="75">
        <v>0</v>
      </c>
      <c r="G673" s="75">
        <f t="shared" si="11"/>
        <v>1</v>
      </c>
      <c r="H673" s="75" t="s">
        <v>2</v>
      </c>
      <c r="I673" s="75" t="s">
        <v>89</v>
      </c>
      <c r="J673" s="75" t="s">
        <v>538</v>
      </c>
    </row>
    <row r="674" spans="1:10" hidden="1" x14ac:dyDescent="0.3">
      <c r="A674" s="75" t="s">
        <v>2881</v>
      </c>
      <c r="B674" s="75" t="s">
        <v>1467</v>
      </c>
      <c r="C674" s="75" t="s">
        <v>1467</v>
      </c>
      <c r="D674" s="75">
        <v>0</v>
      </c>
      <c r="E674" s="75">
        <v>1</v>
      </c>
      <c r="F674" s="75">
        <v>0</v>
      </c>
      <c r="G674" s="75">
        <f t="shared" si="11"/>
        <v>1</v>
      </c>
      <c r="H674" s="75" t="s">
        <v>20</v>
      </c>
      <c r="I674" s="75" t="s">
        <v>64</v>
      </c>
      <c r="J674" s="75" t="s">
        <v>2052</v>
      </c>
    </row>
    <row r="675" spans="1:10" hidden="1" x14ac:dyDescent="0.3">
      <c r="A675" s="75" t="s">
        <v>976</v>
      </c>
      <c r="B675" s="75" t="s">
        <v>1467</v>
      </c>
      <c r="C675" s="75" t="s">
        <v>1362</v>
      </c>
      <c r="D675" s="75">
        <v>0</v>
      </c>
      <c r="E675" s="75">
        <v>1</v>
      </c>
      <c r="F675" s="75">
        <v>0</v>
      </c>
      <c r="G675" s="75">
        <f t="shared" si="11"/>
        <v>1</v>
      </c>
      <c r="H675" s="75" t="s">
        <v>20</v>
      </c>
      <c r="I675" s="75" t="s">
        <v>65</v>
      </c>
      <c r="J675" s="75" t="s">
        <v>1420</v>
      </c>
    </row>
    <row r="676" spans="1:10" hidden="1" x14ac:dyDescent="0.3">
      <c r="A676" s="75" t="s">
        <v>1861</v>
      </c>
      <c r="B676" s="75" t="s">
        <v>1467</v>
      </c>
      <c r="C676" s="75" t="s">
        <v>1362</v>
      </c>
      <c r="D676" s="75">
        <v>0</v>
      </c>
      <c r="E676" s="75">
        <v>1</v>
      </c>
      <c r="F676" s="75">
        <v>0</v>
      </c>
      <c r="G676" s="75">
        <f t="shared" si="11"/>
        <v>1</v>
      </c>
      <c r="H676" s="75" t="s">
        <v>16</v>
      </c>
      <c r="I676" s="75" t="s">
        <v>80</v>
      </c>
      <c r="J676" s="75" t="s">
        <v>80</v>
      </c>
    </row>
    <row r="677" spans="1:10" hidden="1" x14ac:dyDescent="0.3">
      <c r="A677" s="75" t="s">
        <v>1489</v>
      </c>
      <c r="B677" s="75" t="s">
        <v>1467</v>
      </c>
      <c r="C677" s="75" t="s">
        <v>1362</v>
      </c>
      <c r="D677" s="75">
        <v>1</v>
      </c>
      <c r="E677" s="75">
        <v>1</v>
      </c>
      <c r="F677" s="75">
        <v>0</v>
      </c>
      <c r="G677" s="75">
        <f t="shared" si="11"/>
        <v>2</v>
      </c>
      <c r="H677" s="75" t="s">
        <v>17</v>
      </c>
      <c r="I677" s="75" t="s">
        <v>98</v>
      </c>
      <c r="J677" s="75" t="s">
        <v>1491</v>
      </c>
    </row>
    <row r="678" spans="1:10" hidden="1" x14ac:dyDescent="0.3">
      <c r="A678" s="75" t="s">
        <v>1795</v>
      </c>
      <c r="B678" s="75" t="s">
        <v>1467</v>
      </c>
      <c r="C678" s="75" t="s">
        <v>1362</v>
      </c>
      <c r="D678" s="75">
        <v>0</v>
      </c>
      <c r="E678" s="75">
        <v>2</v>
      </c>
      <c r="F678" s="75">
        <v>0</v>
      </c>
      <c r="G678" s="75">
        <f t="shared" si="11"/>
        <v>2</v>
      </c>
      <c r="H678" s="75" t="s">
        <v>20</v>
      </c>
      <c r="I678" s="75" t="s">
        <v>64</v>
      </c>
      <c r="J678" s="75" t="s">
        <v>2052</v>
      </c>
    </row>
    <row r="679" spans="1:10" hidden="1" x14ac:dyDescent="0.3">
      <c r="A679" s="75" t="s">
        <v>2574</v>
      </c>
      <c r="B679" s="75" t="s">
        <v>1467</v>
      </c>
      <c r="C679" s="75" t="s">
        <v>1362</v>
      </c>
      <c r="D679" s="75">
        <v>0</v>
      </c>
      <c r="E679" s="75">
        <v>1</v>
      </c>
      <c r="F679" s="75">
        <v>0</v>
      </c>
      <c r="G679" s="75">
        <f t="shared" si="11"/>
        <v>1</v>
      </c>
      <c r="H679" s="75" t="s">
        <v>4</v>
      </c>
      <c r="I679" s="75" t="s">
        <v>58</v>
      </c>
      <c r="J679" s="75" t="s">
        <v>58</v>
      </c>
    </row>
    <row r="680" spans="1:10" ht="28.8" hidden="1" x14ac:dyDescent="0.3">
      <c r="A680" s="75" t="s">
        <v>1745</v>
      </c>
      <c r="B680" s="75" t="s">
        <v>1467</v>
      </c>
      <c r="C680" s="75" t="s">
        <v>1362</v>
      </c>
      <c r="D680" s="75">
        <v>0</v>
      </c>
      <c r="E680" s="75">
        <v>1</v>
      </c>
      <c r="F680" s="75">
        <v>0</v>
      </c>
      <c r="G680" s="75">
        <f t="shared" si="11"/>
        <v>1</v>
      </c>
      <c r="H680" s="75" t="s">
        <v>93</v>
      </c>
      <c r="I680" s="75" t="s">
        <v>6</v>
      </c>
      <c r="J680" s="75" t="s">
        <v>6</v>
      </c>
    </row>
    <row r="681" spans="1:10" hidden="1" x14ac:dyDescent="0.3">
      <c r="A681" s="75" t="s">
        <v>1686</v>
      </c>
      <c r="B681" s="75" t="s">
        <v>1467</v>
      </c>
      <c r="C681" s="75" t="s">
        <v>1362</v>
      </c>
      <c r="D681" s="75">
        <v>0</v>
      </c>
      <c r="E681" s="75">
        <v>1</v>
      </c>
      <c r="F681" s="75">
        <v>0</v>
      </c>
      <c r="G681" s="75">
        <f t="shared" si="11"/>
        <v>1</v>
      </c>
      <c r="H681" s="75" t="s">
        <v>4</v>
      </c>
      <c r="I681" s="75" t="s">
        <v>58</v>
      </c>
      <c r="J681" s="75" t="s">
        <v>58</v>
      </c>
    </row>
    <row r="682" spans="1:10" hidden="1" x14ac:dyDescent="0.3">
      <c r="A682" s="75" t="s">
        <v>1746</v>
      </c>
      <c r="B682" s="75" t="s">
        <v>1467</v>
      </c>
      <c r="C682" s="75" t="s">
        <v>1362</v>
      </c>
      <c r="D682" s="75">
        <v>0</v>
      </c>
      <c r="E682" s="75">
        <v>1</v>
      </c>
      <c r="F682" s="75">
        <v>0</v>
      </c>
      <c r="G682" s="75">
        <f t="shared" si="11"/>
        <v>1</v>
      </c>
      <c r="H682" s="75" t="s">
        <v>3</v>
      </c>
      <c r="I682" s="75" t="s">
        <v>3</v>
      </c>
      <c r="J682" s="75" t="s">
        <v>304</v>
      </c>
    </row>
    <row r="683" spans="1:10" hidden="1" x14ac:dyDescent="0.3">
      <c r="A683" s="75" t="s">
        <v>974</v>
      </c>
      <c r="B683" s="75" t="s">
        <v>1467</v>
      </c>
      <c r="C683" s="75" t="s">
        <v>1467</v>
      </c>
      <c r="D683" s="75">
        <v>0</v>
      </c>
      <c r="E683" s="75">
        <v>1</v>
      </c>
      <c r="F683" s="75">
        <v>0</v>
      </c>
      <c r="G683" s="75">
        <f t="shared" si="11"/>
        <v>1</v>
      </c>
      <c r="H683" s="75" t="s">
        <v>20</v>
      </c>
      <c r="I683" s="75" t="s">
        <v>64</v>
      </c>
      <c r="J683" s="75" t="s">
        <v>402</v>
      </c>
    </row>
    <row r="684" spans="1:10" ht="28.8" hidden="1" x14ac:dyDescent="0.3">
      <c r="A684" s="75" t="s">
        <v>1800</v>
      </c>
      <c r="B684" s="75" t="s">
        <v>2959</v>
      </c>
      <c r="C684" s="75" t="s">
        <v>3018</v>
      </c>
      <c r="D684" s="75">
        <v>0</v>
      </c>
      <c r="E684" s="75">
        <v>1</v>
      </c>
      <c r="F684" s="75">
        <v>0</v>
      </c>
      <c r="G684" s="75">
        <f t="shared" si="11"/>
        <v>1</v>
      </c>
      <c r="H684" s="75" t="s">
        <v>15</v>
      </c>
      <c r="I684" s="75" t="s">
        <v>66</v>
      </c>
      <c r="J684" s="75" t="s">
        <v>66</v>
      </c>
    </row>
    <row r="685" spans="1:10" hidden="1" x14ac:dyDescent="0.3">
      <c r="A685" s="75" t="s">
        <v>2586</v>
      </c>
      <c r="B685" s="75" t="s">
        <v>44</v>
      </c>
      <c r="C685" s="75" t="s">
        <v>44</v>
      </c>
      <c r="D685" s="75">
        <v>0</v>
      </c>
      <c r="E685" s="75">
        <v>1</v>
      </c>
      <c r="F685" s="75">
        <v>0</v>
      </c>
      <c r="G685" s="75">
        <f t="shared" si="11"/>
        <v>1</v>
      </c>
      <c r="H685" s="75" t="s">
        <v>16</v>
      </c>
      <c r="I685" s="75" t="s">
        <v>80</v>
      </c>
      <c r="J685" s="75" t="s">
        <v>80</v>
      </c>
    </row>
    <row r="686" spans="1:10" ht="28.8" hidden="1" x14ac:dyDescent="0.3">
      <c r="A686" s="75" t="s">
        <v>803</v>
      </c>
      <c r="B686" s="75" t="s">
        <v>44</v>
      </c>
      <c r="C686" s="75" t="s">
        <v>44</v>
      </c>
      <c r="D686" s="75">
        <v>1</v>
      </c>
      <c r="E686" s="75">
        <v>3</v>
      </c>
      <c r="F686" s="75">
        <v>0</v>
      </c>
      <c r="G686" s="75">
        <f t="shared" si="11"/>
        <v>4</v>
      </c>
      <c r="H686" s="75" t="s">
        <v>16</v>
      </c>
      <c r="I686" s="75" t="s">
        <v>80</v>
      </c>
      <c r="J686" s="75" t="s">
        <v>196</v>
      </c>
    </row>
    <row r="687" spans="1:10" hidden="1" x14ac:dyDescent="0.3">
      <c r="A687" s="75" t="s">
        <v>2216</v>
      </c>
      <c r="B687" s="75" t="s">
        <v>44</v>
      </c>
      <c r="C687" s="75" t="s">
        <v>44</v>
      </c>
      <c r="D687" s="75">
        <v>1</v>
      </c>
      <c r="E687" s="75">
        <v>0</v>
      </c>
      <c r="F687" s="75">
        <v>0</v>
      </c>
      <c r="G687" s="75">
        <f t="shared" si="11"/>
        <v>1</v>
      </c>
      <c r="H687" s="75" t="s">
        <v>93</v>
      </c>
      <c r="I687" s="75" t="s">
        <v>6</v>
      </c>
      <c r="J687" s="75" t="s">
        <v>6</v>
      </c>
    </row>
    <row r="688" spans="1:10" hidden="1" x14ac:dyDescent="0.3">
      <c r="A688" s="75" t="s">
        <v>800</v>
      </c>
      <c r="B688" s="75" t="s">
        <v>44</v>
      </c>
      <c r="C688" s="75" t="s">
        <v>44</v>
      </c>
      <c r="D688" s="75">
        <v>1</v>
      </c>
      <c r="E688" s="75">
        <v>1</v>
      </c>
      <c r="F688" s="75">
        <v>0</v>
      </c>
      <c r="G688" s="75">
        <f t="shared" si="11"/>
        <v>2</v>
      </c>
      <c r="H688" s="75" t="s">
        <v>93</v>
      </c>
      <c r="I688" s="75" t="s">
        <v>6</v>
      </c>
      <c r="J688" s="75" t="s">
        <v>2121</v>
      </c>
    </row>
    <row r="689" spans="1:10" hidden="1" x14ac:dyDescent="0.3">
      <c r="A689" s="75" t="s">
        <v>757</v>
      </c>
      <c r="B689" s="75" t="s">
        <v>44</v>
      </c>
      <c r="C689" s="75" t="s">
        <v>44</v>
      </c>
      <c r="D689" s="75">
        <v>2</v>
      </c>
      <c r="E689" s="75">
        <v>2</v>
      </c>
      <c r="F689" s="75">
        <v>0</v>
      </c>
      <c r="G689" s="75">
        <f t="shared" si="11"/>
        <v>4</v>
      </c>
      <c r="H689" s="75" t="s">
        <v>93</v>
      </c>
      <c r="I689" s="75" t="s">
        <v>6</v>
      </c>
      <c r="J689" s="75" t="s">
        <v>6</v>
      </c>
    </row>
    <row r="690" spans="1:10" hidden="1" x14ac:dyDescent="0.3">
      <c r="A690" s="75" t="s">
        <v>1677</v>
      </c>
      <c r="B690" s="75" t="s">
        <v>44</v>
      </c>
      <c r="C690" s="75" t="s">
        <v>44</v>
      </c>
      <c r="D690" s="75">
        <v>1</v>
      </c>
      <c r="E690" s="75">
        <v>1</v>
      </c>
      <c r="F690" s="75">
        <v>0</v>
      </c>
      <c r="G690" s="75">
        <f t="shared" si="11"/>
        <v>2</v>
      </c>
      <c r="H690" s="75" t="s">
        <v>93</v>
      </c>
      <c r="I690" s="75" t="s">
        <v>6</v>
      </c>
      <c r="J690" s="75" t="s">
        <v>2062</v>
      </c>
    </row>
    <row r="691" spans="1:10" hidden="1" x14ac:dyDescent="0.3">
      <c r="A691" s="75" t="s">
        <v>990</v>
      </c>
      <c r="B691" s="75" t="s">
        <v>44</v>
      </c>
      <c r="C691" s="75" t="s">
        <v>44</v>
      </c>
      <c r="D691" s="75">
        <v>2</v>
      </c>
      <c r="E691" s="75">
        <v>0</v>
      </c>
      <c r="F691" s="75">
        <v>0</v>
      </c>
      <c r="G691" s="75">
        <f t="shared" si="11"/>
        <v>2</v>
      </c>
      <c r="H691" s="75" t="s">
        <v>611</v>
      </c>
      <c r="I691" s="75" t="s">
        <v>85</v>
      </c>
      <c r="J691" s="75" t="s">
        <v>85</v>
      </c>
    </row>
    <row r="692" spans="1:10" hidden="1" x14ac:dyDescent="0.3">
      <c r="A692" s="75" t="s">
        <v>2305</v>
      </c>
      <c r="B692" s="75" t="s">
        <v>44</v>
      </c>
      <c r="C692" s="75" t="s">
        <v>44</v>
      </c>
      <c r="D692" s="75">
        <v>1</v>
      </c>
      <c r="E692" s="75">
        <v>0</v>
      </c>
      <c r="F692" s="75">
        <v>0</v>
      </c>
      <c r="G692" s="75">
        <f t="shared" si="11"/>
        <v>1</v>
      </c>
      <c r="H692" s="75" t="s">
        <v>4</v>
      </c>
      <c r="I692" s="75" t="s">
        <v>52</v>
      </c>
      <c r="J692" s="75" t="s">
        <v>52</v>
      </c>
    </row>
    <row r="693" spans="1:10" hidden="1" x14ac:dyDescent="0.3">
      <c r="A693" s="75" t="s">
        <v>1678</v>
      </c>
      <c r="B693" s="75" t="s">
        <v>44</v>
      </c>
      <c r="C693" s="75" t="s">
        <v>44</v>
      </c>
      <c r="D693" s="75">
        <v>1</v>
      </c>
      <c r="E693" s="75">
        <v>4</v>
      </c>
      <c r="F693" s="75">
        <v>0</v>
      </c>
      <c r="G693" s="75">
        <f t="shared" si="11"/>
        <v>5</v>
      </c>
      <c r="H693" s="75" t="s">
        <v>16</v>
      </c>
      <c r="I693" s="75" t="s">
        <v>80</v>
      </c>
      <c r="J693" s="75" t="s">
        <v>80</v>
      </c>
    </row>
    <row r="694" spans="1:10" hidden="1" x14ac:dyDescent="0.3">
      <c r="A694" s="75" t="s">
        <v>2307</v>
      </c>
      <c r="B694" s="75" t="s">
        <v>44</v>
      </c>
      <c r="C694" s="75" t="s">
        <v>44</v>
      </c>
      <c r="D694" s="75">
        <v>1</v>
      </c>
      <c r="E694" s="75">
        <v>0</v>
      </c>
      <c r="F694" s="75">
        <v>0</v>
      </c>
      <c r="G694" s="75">
        <f t="shared" si="11"/>
        <v>1</v>
      </c>
      <c r="H694" s="75" t="s">
        <v>9</v>
      </c>
      <c r="I694" s="75" t="s">
        <v>72</v>
      </c>
      <c r="J694" s="75" t="s">
        <v>72</v>
      </c>
    </row>
    <row r="695" spans="1:10" hidden="1" x14ac:dyDescent="0.3">
      <c r="A695" s="75" t="s">
        <v>758</v>
      </c>
      <c r="B695" s="75" t="s">
        <v>44</v>
      </c>
      <c r="C695" s="75" t="s">
        <v>44</v>
      </c>
      <c r="D695" s="75">
        <v>2</v>
      </c>
      <c r="E695" s="75">
        <v>0</v>
      </c>
      <c r="F695" s="75">
        <v>0</v>
      </c>
      <c r="G695" s="75">
        <f t="shared" si="11"/>
        <v>2</v>
      </c>
      <c r="H695" s="75" t="s">
        <v>4</v>
      </c>
      <c r="I695" s="75" t="s">
        <v>53</v>
      </c>
      <c r="J695" s="75" t="s">
        <v>53</v>
      </c>
    </row>
    <row r="696" spans="1:10" hidden="1" x14ac:dyDescent="0.3">
      <c r="A696" s="75" t="s">
        <v>759</v>
      </c>
      <c r="B696" s="75" t="s">
        <v>44</v>
      </c>
      <c r="C696" s="75" t="s">
        <v>44</v>
      </c>
      <c r="D696" s="75">
        <v>1</v>
      </c>
      <c r="E696" s="75">
        <v>0</v>
      </c>
      <c r="F696" s="75">
        <v>0</v>
      </c>
      <c r="G696" s="75">
        <f t="shared" si="11"/>
        <v>1</v>
      </c>
      <c r="H696" s="75" t="s">
        <v>3</v>
      </c>
      <c r="I696" s="75" t="s">
        <v>3</v>
      </c>
      <c r="J696" s="75" t="s">
        <v>304</v>
      </c>
    </row>
    <row r="697" spans="1:10" hidden="1" x14ac:dyDescent="0.3">
      <c r="A697" s="75" t="s">
        <v>792</v>
      </c>
      <c r="B697" s="75" t="s">
        <v>44</v>
      </c>
      <c r="C697" s="75" t="s">
        <v>44</v>
      </c>
      <c r="D697" s="75">
        <v>1</v>
      </c>
      <c r="E697" s="75">
        <v>1</v>
      </c>
      <c r="F697" s="75">
        <v>0</v>
      </c>
      <c r="G697" s="75">
        <f t="shared" si="11"/>
        <v>2</v>
      </c>
      <c r="H697" s="75" t="s">
        <v>15</v>
      </c>
      <c r="I697" s="75" t="s">
        <v>67</v>
      </c>
      <c r="J697" s="75" t="s">
        <v>67</v>
      </c>
    </row>
    <row r="698" spans="1:10" ht="28.8" hidden="1" x14ac:dyDescent="0.3">
      <c r="A698" s="75" t="s">
        <v>2524</v>
      </c>
      <c r="B698" s="75" t="s">
        <v>44</v>
      </c>
      <c r="C698" s="75" t="s">
        <v>44</v>
      </c>
      <c r="D698" s="75">
        <v>1</v>
      </c>
      <c r="E698" s="75">
        <v>1</v>
      </c>
      <c r="F698" s="75">
        <v>0</v>
      </c>
      <c r="G698" s="75">
        <f t="shared" si="11"/>
        <v>2</v>
      </c>
      <c r="H698" s="75" t="s">
        <v>15</v>
      </c>
      <c r="I698" s="75" t="s">
        <v>67</v>
      </c>
      <c r="J698" s="75" t="s">
        <v>67</v>
      </c>
    </row>
    <row r="699" spans="1:10" ht="43.2" hidden="1" x14ac:dyDescent="0.3">
      <c r="A699" s="75" t="s">
        <v>2011</v>
      </c>
      <c r="B699" s="75" t="s">
        <v>44</v>
      </c>
      <c r="C699" s="75" t="s">
        <v>44</v>
      </c>
      <c r="D699" s="75">
        <v>0</v>
      </c>
      <c r="E699" s="75">
        <v>1</v>
      </c>
      <c r="F699" s="75">
        <v>0</v>
      </c>
      <c r="G699" s="75">
        <f t="shared" si="11"/>
        <v>1</v>
      </c>
      <c r="H699" s="75" t="s">
        <v>15</v>
      </c>
      <c r="I699" s="75" t="s">
        <v>67</v>
      </c>
      <c r="J699" s="75" t="s">
        <v>67</v>
      </c>
    </row>
    <row r="700" spans="1:10" ht="28.8" hidden="1" x14ac:dyDescent="0.3">
      <c r="A700" s="75" t="s">
        <v>2018</v>
      </c>
      <c r="B700" s="75" t="s">
        <v>44</v>
      </c>
      <c r="C700" s="75" t="s">
        <v>44</v>
      </c>
      <c r="D700" s="75">
        <v>0</v>
      </c>
      <c r="E700" s="75">
        <v>1</v>
      </c>
      <c r="F700" s="75">
        <v>0</v>
      </c>
      <c r="G700" s="75">
        <f t="shared" si="11"/>
        <v>1</v>
      </c>
      <c r="H700" s="75" t="s">
        <v>15</v>
      </c>
      <c r="I700" s="75" t="s">
        <v>67</v>
      </c>
      <c r="J700" s="75" t="s">
        <v>67</v>
      </c>
    </row>
    <row r="701" spans="1:10" hidden="1" x14ac:dyDescent="0.3">
      <c r="A701" s="75" t="s">
        <v>1679</v>
      </c>
      <c r="B701" s="75" t="s">
        <v>44</v>
      </c>
      <c r="C701" s="75" t="s">
        <v>44</v>
      </c>
      <c r="D701" s="75">
        <v>1</v>
      </c>
      <c r="E701" s="75">
        <v>2</v>
      </c>
      <c r="F701" s="75">
        <v>0</v>
      </c>
      <c r="G701" s="75">
        <f t="shared" si="11"/>
        <v>3</v>
      </c>
      <c r="H701" s="75" t="s">
        <v>4</v>
      </c>
      <c r="I701" s="75" t="s">
        <v>54</v>
      </c>
      <c r="J701" s="75" t="s">
        <v>54</v>
      </c>
    </row>
    <row r="702" spans="1:10" hidden="1" x14ac:dyDescent="0.3">
      <c r="A702" s="75" t="s">
        <v>1785</v>
      </c>
      <c r="B702" s="75" t="s">
        <v>44</v>
      </c>
      <c r="C702" s="75" t="s">
        <v>44</v>
      </c>
      <c r="D702" s="75">
        <v>1</v>
      </c>
      <c r="E702" s="75">
        <v>0</v>
      </c>
      <c r="F702" s="75">
        <v>0</v>
      </c>
      <c r="G702" s="75">
        <f t="shared" si="11"/>
        <v>1</v>
      </c>
      <c r="H702" s="75" t="s">
        <v>17</v>
      </c>
      <c r="I702" s="75" t="s">
        <v>99</v>
      </c>
      <c r="J702" s="75" t="s">
        <v>1383</v>
      </c>
    </row>
    <row r="703" spans="1:10" hidden="1" x14ac:dyDescent="0.3">
      <c r="A703" s="75" t="s">
        <v>206</v>
      </c>
      <c r="B703" s="75" t="s">
        <v>44</v>
      </c>
      <c r="C703" s="75" t="s">
        <v>44</v>
      </c>
      <c r="D703" s="75">
        <v>1</v>
      </c>
      <c r="E703" s="75">
        <v>0</v>
      </c>
      <c r="F703" s="75">
        <v>0</v>
      </c>
      <c r="G703" s="75">
        <f t="shared" si="11"/>
        <v>1</v>
      </c>
      <c r="H703" s="75" t="s">
        <v>18</v>
      </c>
      <c r="I703" s="75" t="s">
        <v>87</v>
      </c>
      <c r="J703" s="75" t="s">
        <v>87</v>
      </c>
    </row>
    <row r="704" spans="1:10" ht="28.8" hidden="1" x14ac:dyDescent="0.3">
      <c r="A704" s="75" t="s">
        <v>1748</v>
      </c>
      <c r="B704" s="75" t="s">
        <v>44</v>
      </c>
      <c r="C704" s="75" t="s">
        <v>44</v>
      </c>
      <c r="D704" s="75">
        <v>0</v>
      </c>
      <c r="E704" s="75">
        <v>1</v>
      </c>
      <c r="F704" s="75">
        <v>0</v>
      </c>
      <c r="G704" s="75">
        <f t="shared" si="11"/>
        <v>1</v>
      </c>
      <c r="H704" s="75" t="s">
        <v>18</v>
      </c>
      <c r="I704" s="75" t="s">
        <v>87</v>
      </c>
      <c r="J704" s="75" t="s">
        <v>87</v>
      </c>
    </row>
    <row r="705" spans="1:10" hidden="1" x14ac:dyDescent="0.3">
      <c r="A705" s="75" t="s">
        <v>804</v>
      </c>
      <c r="B705" s="75" t="s">
        <v>44</v>
      </c>
      <c r="C705" s="75" t="s">
        <v>44</v>
      </c>
      <c r="D705" s="75">
        <v>3</v>
      </c>
      <c r="E705" s="75">
        <v>1</v>
      </c>
      <c r="F705" s="75">
        <v>0</v>
      </c>
      <c r="G705" s="75">
        <f t="shared" si="11"/>
        <v>4</v>
      </c>
      <c r="H705" s="75" t="s">
        <v>16</v>
      </c>
      <c r="I705" s="75" t="s">
        <v>81</v>
      </c>
      <c r="J705" s="75" t="s">
        <v>81</v>
      </c>
    </row>
    <row r="706" spans="1:10" hidden="1" x14ac:dyDescent="0.3">
      <c r="A706" s="75" t="s">
        <v>790</v>
      </c>
      <c r="B706" s="75" t="s">
        <v>44</v>
      </c>
      <c r="C706" s="75" t="s">
        <v>44</v>
      </c>
      <c r="D706" s="75">
        <v>1</v>
      </c>
      <c r="E706" s="75">
        <v>3</v>
      </c>
      <c r="F706" s="75">
        <v>0</v>
      </c>
      <c r="G706" s="75">
        <f t="shared" ref="G706:G760" si="12">(D706+E706)</f>
        <v>4</v>
      </c>
      <c r="H706" s="75" t="s">
        <v>4</v>
      </c>
      <c r="I706" s="75" t="s">
        <v>55</v>
      </c>
      <c r="J706" s="75" t="s">
        <v>55</v>
      </c>
    </row>
    <row r="707" spans="1:10" hidden="1" x14ac:dyDescent="0.3">
      <c r="A707" s="75" t="s">
        <v>791</v>
      </c>
      <c r="B707" s="75" t="s">
        <v>44</v>
      </c>
      <c r="C707" s="75" t="s">
        <v>44</v>
      </c>
      <c r="D707" s="75">
        <v>1</v>
      </c>
      <c r="E707" s="75">
        <v>1</v>
      </c>
      <c r="F707" s="75">
        <v>0</v>
      </c>
      <c r="G707" s="75">
        <f t="shared" si="12"/>
        <v>2</v>
      </c>
      <c r="H707" s="75" t="s">
        <v>4</v>
      </c>
      <c r="I707" s="75" t="s">
        <v>56</v>
      </c>
      <c r="J707" s="75" t="s">
        <v>56</v>
      </c>
    </row>
    <row r="708" spans="1:10" hidden="1" x14ac:dyDescent="0.3">
      <c r="A708" s="75" t="s">
        <v>2334</v>
      </c>
      <c r="B708" s="75" t="s">
        <v>44</v>
      </c>
      <c r="C708" s="75" t="s">
        <v>44</v>
      </c>
      <c r="D708" s="75">
        <v>1</v>
      </c>
      <c r="E708" s="75">
        <v>0</v>
      </c>
      <c r="F708" s="75">
        <v>0</v>
      </c>
      <c r="G708" s="75">
        <f t="shared" si="12"/>
        <v>1</v>
      </c>
      <c r="H708" s="75" t="s">
        <v>4</v>
      </c>
      <c r="I708" s="75" t="s">
        <v>57</v>
      </c>
      <c r="J708" s="75" t="s">
        <v>57</v>
      </c>
    </row>
    <row r="709" spans="1:10" hidden="1" x14ac:dyDescent="0.3">
      <c r="A709" s="75" t="s">
        <v>2585</v>
      </c>
      <c r="B709" s="75" t="s">
        <v>44</v>
      </c>
      <c r="C709" s="75" t="s">
        <v>44</v>
      </c>
      <c r="D709" s="75">
        <v>1</v>
      </c>
      <c r="E709" s="75">
        <v>0</v>
      </c>
      <c r="F709" s="75">
        <v>0</v>
      </c>
      <c r="G709" s="75">
        <f t="shared" si="12"/>
        <v>1</v>
      </c>
      <c r="H709" s="75" t="s">
        <v>2</v>
      </c>
      <c r="I709" s="75" t="s">
        <v>89</v>
      </c>
      <c r="J709" s="75" t="s">
        <v>89</v>
      </c>
    </row>
    <row r="710" spans="1:10" hidden="1" x14ac:dyDescent="0.3">
      <c r="A710" s="75" t="s">
        <v>211</v>
      </c>
      <c r="B710" s="75" t="s">
        <v>44</v>
      </c>
      <c r="C710" s="75" t="s">
        <v>44</v>
      </c>
      <c r="D710" s="75">
        <v>1</v>
      </c>
      <c r="E710" s="75">
        <v>4</v>
      </c>
      <c r="F710" s="75">
        <v>0</v>
      </c>
      <c r="G710" s="75">
        <f t="shared" si="12"/>
        <v>5</v>
      </c>
      <c r="H710" s="75" t="s">
        <v>20</v>
      </c>
      <c r="I710" s="75" t="s">
        <v>65</v>
      </c>
      <c r="J710" s="75" t="s">
        <v>384</v>
      </c>
    </row>
    <row r="711" spans="1:10" hidden="1" x14ac:dyDescent="0.3">
      <c r="A711" s="75" t="s">
        <v>2309</v>
      </c>
      <c r="B711" s="75" t="s">
        <v>44</v>
      </c>
      <c r="C711" s="75" t="s">
        <v>44</v>
      </c>
      <c r="D711" s="75">
        <v>1</v>
      </c>
      <c r="E711" s="75">
        <v>0</v>
      </c>
      <c r="F711" s="75">
        <v>0</v>
      </c>
      <c r="G711" s="75">
        <f t="shared" si="12"/>
        <v>1</v>
      </c>
      <c r="H711" s="75" t="s">
        <v>22</v>
      </c>
      <c r="I711" s="75" t="s">
        <v>22</v>
      </c>
      <c r="J711" s="75" t="s">
        <v>246</v>
      </c>
    </row>
    <row r="712" spans="1:10" hidden="1" x14ac:dyDescent="0.3">
      <c r="A712" s="75" t="s">
        <v>805</v>
      </c>
      <c r="B712" s="75" t="s">
        <v>44</v>
      </c>
      <c r="C712" s="75" t="s">
        <v>44</v>
      </c>
      <c r="D712" s="75">
        <v>1</v>
      </c>
      <c r="E712" s="75">
        <v>0</v>
      </c>
      <c r="F712" s="75">
        <v>0</v>
      </c>
      <c r="G712" s="75">
        <f t="shared" si="12"/>
        <v>1</v>
      </c>
      <c r="H712" s="75" t="s">
        <v>19</v>
      </c>
      <c r="I712" s="75" t="s">
        <v>19</v>
      </c>
      <c r="J712" s="75" t="s">
        <v>191</v>
      </c>
    </row>
    <row r="713" spans="1:10" ht="28.8" hidden="1" x14ac:dyDescent="0.3">
      <c r="A713" s="75" t="s">
        <v>1788</v>
      </c>
      <c r="B713" s="75" t="s">
        <v>44</v>
      </c>
      <c r="C713" s="75" t="s">
        <v>44</v>
      </c>
      <c r="D713" s="75">
        <v>3</v>
      </c>
      <c r="E713" s="75">
        <v>1</v>
      </c>
      <c r="F713" s="75">
        <v>0</v>
      </c>
      <c r="G713" s="75">
        <f t="shared" si="12"/>
        <v>4</v>
      </c>
      <c r="H713" s="75" t="s">
        <v>20</v>
      </c>
      <c r="I713" s="75" t="s">
        <v>64</v>
      </c>
      <c r="J713" s="75" t="s">
        <v>402</v>
      </c>
    </row>
    <row r="714" spans="1:10" hidden="1" x14ac:dyDescent="0.3">
      <c r="A714" s="75" t="s">
        <v>2219</v>
      </c>
      <c r="B714" s="75" t="s">
        <v>44</v>
      </c>
      <c r="C714" s="75" t="s">
        <v>44</v>
      </c>
      <c r="D714" s="75">
        <v>1</v>
      </c>
      <c r="E714" s="75">
        <v>0</v>
      </c>
      <c r="F714" s="75">
        <v>0</v>
      </c>
      <c r="G714" s="75">
        <f t="shared" si="12"/>
        <v>1</v>
      </c>
      <c r="H714" s="75" t="s">
        <v>9</v>
      </c>
      <c r="I714" s="75" t="s">
        <v>73</v>
      </c>
      <c r="J714" s="75" t="s">
        <v>73</v>
      </c>
    </row>
    <row r="715" spans="1:10" hidden="1" x14ac:dyDescent="0.3">
      <c r="A715" s="75" t="s">
        <v>784</v>
      </c>
      <c r="B715" s="75" t="s">
        <v>44</v>
      </c>
      <c r="C715" s="75" t="s">
        <v>44</v>
      </c>
      <c r="D715" s="75">
        <v>1</v>
      </c>
      <c r="E715" s="75">
        <v>1</v>
      </c>
      <c r="F715" s="75">
        <v>0</v>
      </c>
      <c r="G715" s="75">
        <f t="shared" si="12"/>
        <v>2</v>
      </c>
      <c r="H715" s="75" t="s">
        <v>16</v>
      </c>
      <c r="I715" s="75" t="s">
        <v>82</v>
      </c>
      <c r="J715" s="75" t="s">
        <v>82</v>
      </c>
    </row>
    <row r="716" spans="1:10" hidden="1" x14ac:dyDescent="0.3">
      <c r="A716" s="75" t="s">
        <v>761</v>
      </c>
      <c r="B716" s="75" t="s">
        <v>44</v>
      </c>
      <c r="C716" s="75" t="s">
        <v>44</v>
      </c>
      <c r="D716" s="75">
        <v>1</v>
      </c>
      <c r="E716" s="75">
        <v>0</v>
      </c>
      <c r="F716" s="75">
        <v>0</v>
      </c>
      <c r="G716" s="75">
        <f t="shared" si="12"/>
        <v>1</v>
      </c>
      <c r="H716" s="75" t="s">
        <v>4</v>
      </c>
      <c r="I716" s="75" t="s">
        <v>58</v>
      </c>
      <c r="J716" s="75" t="s">
        <v>58</v>
      </c>
    </row>
    <row r="717" spans="1:10" hidden="1" x14ac:dyDescent="0.3">
      <c r="A717" s="75" t="s">
        <v>1764</v>
      </c>
      <c r="B717" s="75" t="s">
        <v>44</v>
      </c>
      <c r="C717" s="75" t="s">
        <v>44</v>
      </c>
      <c r="D717" s="75">
        <v>0</v>
      </c>
      <c r="E717" s="75">
        <v>1</v>
      </c>
      <c r="F717" s="75">
        <v>0</v>
      </c>
      <c r="G717" s="75">
        <f t="shared" si="12"/>
        <v>1</v>
      </c>
      <c r="H717" s="75" t="s">
        <v>17</v>
      </c>
      <c r="I717" s="75" t="s">
        <v>98</v>
      </c>
      <c r="J717" s="75" t="s">
        <v>2055</v>
      </c>
    </row>
    <row r="718" spans="1:10" hidden="1" x14ac:dyDescent="0.3">
      <c r="A718" s="75" t="s">
        <v>787</v>
      </c>
      <c r="B718" s="75" t="s">
        <v>44</v>
      </c>
      <c r="C718" s="75" t="s">
        <v>44</v>
      </c>
      <c r="D718" s="75">
        <v>1</v>
      </c>
      <c r="E718" s="75">
        <v>2</v>
      </c>
      <c r="F718" s="75">
        <v>0</v>
      </c>
      <c r="G718" s="75">
        <f t="shared" si="12"/>
        <v>3</v>
      </c>
      <c r="H718" s="75" t="s">
        <v>94</v>
      </c>
      <c r="I718" s="75" t="s">
        <v>12</v>
      </c>
      <c r="J718" s="75" t="s">
        <v>12</v>
      </c>
    </row>
    <row r="719" spans="1:10" ht="28.8" hidden="1" x14ac:dyDescent="0.3">
      <c r="A719" s="75" t="s">
        <v>762</v>
      </c>
      <c r="B719" s="75" t="s">
        <v>44</v>
      </c>
      <c r="C719" s="75" t="s">
        <v>44</v>
      </c>
      <c r="D719" s="75">
        <v>1</v>
      </c>
      <c r="E719" s="75">
        <v>2</v>
      </c>
      <c r="F719" s="75">
        <v>0</v>
      </c>
      <c r="G719" s="75">
        <f t="shared" si="12"/>
        <v>3</v>
      </c>
      <c r="H719" s="75" t="s">
        <v>95</v>
      </c>
      <c r="I719" s="75" t="s">
        <v>7</v>
      </c>
      <c r="J719" s="75" t="s">
        <v>381</v>
      </c>
    </row>
    <row r="720" spans="1:10" hidden="1" x14ac:dyDescent="0.3">
      <c r="A720" s="75" t="s">
        <v>1555</v>
      </c>
      <c r="B720" s="75" t="s">
        <v>44</v>
      </c>
      <c r="C720" s="75" t="s">
        <v>44</v>
      </c>
      <c r="D720" s="75">
        <v>1</v>
      </c>
      <c r="E720" s="75">
        <v>1</v>
      </c>
      <c r="F720" s="75">
        <v>0</v>
      </c>
      <c r="G720" s="75">
        <f t="shared" si="12"/>
        <v>2</v>
      </c>
      <c r="H720" s="75" t="s">
        <v>63</v>
      </c>
      <c r="I720" s="75" t="s">
        <v>8</v>
      </c>
      <c r="J720" s="75" t="s">
        <v>290</v>
      </c>
    </row>
    <row r="721" spans="1:10" ht="28.8" hidden="1" x14ac:dyDescent="0.3">
      <c r="A721" s="75" t="s">
        <v>47</v>
      </c>
      <c r="B721" s="75" t="s">
        <v>44</v>
      </c>
      <c r="C721" s="75" t="s">
        <v>44</v>
      </c>
      <c r="D721" s="75">
        <v>1</v>
      </c>
      <c r="E721" s="75">
        <v>3</v>
      </c>
      <c r="F721" s="75">
        <v>0</v>
      </c>
      <c r="G721" s="75">
        <f t="shared" si="12"/>
        <v>4</v>
      </c>
      <c r="H721" s="75" t="s">
        <v>9</v>
      </c>
      <c r="I721" s="75" t="s">
        <v>75</v>
      </c>
      <c r="J721" s="75" t="s">
        <v>75</v>
      </c>
    </row>
    <row r="722" spans="1:10" hidden="1" x14ac:dyDescent="0.3">
      <c r="A722" s="75" t="s">
        <v>817</v>
      </c>
      <c r="B722" s="75" t="s">
        <v>44</v>
      </c>
      <c r="C722" s="75" t="s">
        <v>44</v>
      </c>
      <c r="D722" s="75">
        <v>1</v>
      </c>
      <c r="E722" s="75">
        <v>2</v>
      </c>
      <c r="F722" s="75">
        <v>0</v>
      </c>
      <c r="G722" s="75">
        <f t="shared" si="12"/>
        <v>3</v>
      </c>
      <c r="H722" s="75" t="s">
        <v>2</v>
      </c>
      <c r="I722" s="75" t="s">
        <v>89</v>
      </c>
      <c r="J722" s="75" t="s">
        <v>139</v>
      </c>
    </row>
    <row r="723" spans="1:10" ht="28.8" hidden="1" x14ac:dyDescent="0.3">
      <c r="A723" s="75" t="s">
        <v>2010</v>
      </c>
      <c r="B723" s="75" t="s">
        <v>44</v>
      </c>
      <c r="C723" s="75" t="s">
        <v>44</v>
      </c>
      <c r="D723" s="75">
        <v>0</v>
      </c>
      <c r="E723" s="75">
        <v>1</v>
      </c>
      <c r="F723" s="75">
        <v>0</v>
      </c>
      <c r="G723" s="75">
        <f t="shared" si="12"/>
        <v>1</v>
      </c>
      <c r="H723" s="75" t="s">
        <v>2</v>
      </c>
      <c r="I723" s="75" t="s">
        <v>89</v>
      </c>
      <c r="J723" s="75" t="s">
        <v>139</v>
      </c>
    </row>
    <row r="724" spans="1:10" ht="28.8" hidden="1" x14ac:dyDescent="0.3">
      <c r="A724" s="75" t="s">
        <v>795</v>
      </c>
      <c r="B724" s="75" t="s">
        <v>44</v>
      </c>
      <c r="C724" s="75" t="s">
        <v>44</v>
      </c>
      <c r="D724" s="75">
        <v>1</v>
      </c>
      <c r="E724" s="75">
        <v>0</v>
      </c>
      <c r="F724" s="75">
        <v>0</v>
      </c>
      <c r="G724" s="75">
        <f t="shared" si="12"/>
        <v>1</v>
      </c>
      <c r="H724" s="75" t="s">
        <v>2</v>
      </c>
      <c r="I724" s="75" t="s">
        <v>89</v>
      </c>
      <c r="J724" s="75" t="s">
        <v>139</v>
      </c>
    </row>
    <row r="725" spans="1:10" hidden="1" x14ac:dyDescent="0.3">
      <c r="A725" s="75" t="s">
        <v>763</v>
      </c>
      <c r="B725" s="75" t="s">
        <v>44</v>
      </c>
      <c r="C725" s="75" t="s">
        <v>44</v>
      </c>
      <c r="D725" s="75">
        <v>1</v>
      </c>
      <c r="E725" s="75">
        <v>3</v>
      </c>
      <c r="F725" s="75">
        <v>0</v>
      </c>
      <c r="G725" s="75">
        <f t="shared" si="12"/>
        <v>4</v>
      </c>
      <c r="H725" s="75" t="s">
        <v>4</v>
      </c>
      <c r="I725" s="75" t="s">
        <v>59</v>
      </c>
      <c r="J725" s="75" t="s">
        <v>59</v>
      </c>
    </row>
    <row r="726" spans="1:10" hidden="1" x14ac:dyDescent="0.3">
      <c r="A726" s="75" t="s">
        <v>782</v>
      </c>
      <c r="B726" s="75" t="s">
        <v>44</v>
      </c>
      <c r="C726" s="75" t="s">
        <v>44</v>
      </c>
      <c r="D726" s="75">
        <v>1</v>
      </c>
      <c r="E726" s="75">
        <v>2</v>
      </c>
      <c r="F726" s="75">
        <v>0</v>
      </c>
      <c r="G726" s="75">
        <f t="shared" si="12"/>
        <v>3</v>
      </c>
      <c r="H726" s="75" t="s">
        <v>611</v>
      </c>
      <c r="I726" s="75" t="s">
        <v>11</v>
      </c>
      <c r="J726" s="75" t="s">
        <v>11</v>
      </c>
    </row>
    <row r="727" spans="1:10" ht="28.8" hidden="1" x14ac:dyDescent="0.3">
      <c r="A727" s="75" t="s">
        <v>2634</v>
      </c>
      <c r="B727" s="75" t="s">
        <v>44</v>
      </c>
      <c r="C727" s="75" t="s">
        <v>44</v>
      </c>
      <c r="D727" s="75">
        <v>1</v>
      </c>
      <c r="E727" s="75">
        <v>0</v>
      </c>
      <c r="F727" s="75">
        <v>0</v>
      </c>
      <c r="G727" s="75">
        <f t="shared" si="12"/>
        <v>1</v>
      </c>
      <c r="H727" s="75" t="s">
        <v>611</v>
      </c>
      <c r="I727" s="75" t="s">
        <v>11</v>
      </c>
      <c r="J727" s="75" t="s">
        <v>11</v>
      </c>
    </row>
    <row r="728" spans="1:10" ht="28.8" hidden="1" x14ac:dyDescent="0.3">
      <c r="A728" s="75" t="s">
        <v>2434</v>
      </c>
      <c r="B728" s="75" t="s">
        <v>44</v>
      </c>
      <c r="C728" s="75" t="s">
        <v>44</v>
      </c>
      <c r="D728" s="75">
        <v>0</v>
      </c>
      <c r="E728" s="75">
        <v>2</v>
      </c>
      <c r="F728" s="75">
        <v>0</v>
      </c>
      <c r="G728" s="75">
        <f t="shared" si="12"/>
        <v>2</v>
      </c>
      <c r="H728" s="75" t="s">
        <v>9</v>
      </c>
      <c r="I728" s="75" t="s">
        <v>78</v>
      </c>
      <c r="J728" s="75" t="s">
        <v>78</v>
      </c>
    </row>
    <row r="729" spans="1:10" ht="28.8" hidden="1" x14ac:dyDescent="0.3">
      <c r="A729" s="75" t="s">
        <v>788</v>
      </c>
      <c r="B729" s="75" t="s">
        <v>44</v>
      </c>
      <c r="C729" s="75" t="s">
        <v>44</v>
      </c>
      <c r="D729" s="75">
        <v>1</v>
      </c>
      <c r="E729" s="75">
        <v>0</v>
      </c>
      <c r="F729" s="75">
        <v>0</v>
      </c>
      <c r="G729" s="75">
        <f t="shared" si="12"/>
        <v>1</v>
      </c>
      <c r="H729" s="75" t="s">
        <v>9</v>
      </c>
      <c r="I729" s="75" t="s">
        <v>78</v>
      </c>
      <c r="J729" s="75" t="s">
        <v>78</v>
      </c>
    </row>
    <row r="730" spans="1:10" hidden="1" x14ac:dyDescent="0.3">
      <c r="A730" s="75" t="s">
        <v>1894</v>
      </c>
      <c r="B730" s="75" t="s">
        <v>44</v>
      </c>
      <c r="C730" s="75" t="s">
        <v>44</v>
      </c>
      <c r="D730" s="75">
        <v>0</v>
      </c>
      <c r="E730" s="75">
        <v>1</v>
      </c>
      <c r="F730" s="75">
        <v>0</v>
      </c>
      <c r="G730" s="75">
        <f t="shared" si="12"/>
        <v>1</v>
      </c>
      <c r="H730" s="75" t="s">
        <v>16</v>
      </c>
      <c r="I730" s="75" t="s">
        <v>80</v>
      </c>
      <c r="J730" s="75" t="s">
        <v>2071</v>
      </c>
    </row>
    <row r="731" spans="1:10" hidden="1" x14ac:dyDescent="0.3">
      <c r="A731" s="75" t="s">
        <v>764</v>
      </c>
      <c r="B731" s="75" t="s">
        <v>44</v>
      </c>
      <c r="C731" s="75" t="s">
        <v>44</v>
      </c>
      <c r="D731" s="75">
        <v>1</v>
      </c>
      <c r="E731" s="75">
        <v>1</v>
      </c>
      <c r="F731" s="75">
        <v>0</v>
      </c>
      <c r="G731" s="75">
        <f t="shared" si="12"/>
        <v>2</v>
      </c>
      <c r="H731" s="75" t="s">
        <v>13</v>
      </c>
      <c r="I731" s="75" t="s">
        <v>62</v>
      </c>
      <c r="J731" s="75" t="s">
        <v>62</v>
      </c>
    </row>
    <row r="732" spans="1:10" hidden="1" x14ac:dyDescent="0.3">
      <c r="A732" s="75" t="s">
        <v>2158</v>
      </c>
      <c r="B732" s="75" t="s">
        <v>44</v>
      </c>
      <c r="C732" s="75" t="s">
        <v>44</v>
      </c>
      <c r="D732" s="75">
        <v>1</v>
      </c>
      <c r="E732" s="75">
        <v>1</v>
      </c>
      <c r="F732" s="75">
        <v>0</v>
      </c>
      <c r="G732" s="75">
        <f t="shared" si="12"/>
        <v>2</v>
      </c>
      <c r="H732" s="75" t="s">
        <v>17</v>
      </c>
      <c r="I732" s="75" t="s">
        <v>99</v>
      </c>
      <c r="J732" s="75" t="s">
        <v>2160</v>
      </c>
    </row>
    <row r="733" spans="1:10" hidden="1" x14ac:dyDescent="0.3">
      <c r="A733" s="75" t="s">
        <v>2317</v>
      </c>
      <c r="B733" s="75" t="s">
        <v>44</v>
      </c>
      <c r="C733" s="75" t="s">
        <v>44</v>
      </c>
      <c r="D733" s="75">
        <v>1</v>
      </c>
      <c r="E733" s="75">
        <v>0</v>
      </c>
      <c r="F733" s="75">
        <v>0</v>
      </c>
      <c r="G733" s="75">
        <f t="shared" si="12"/>
        <v>1</v>
      </c>
      <c r="H733" s="75" t="s">
        <v>93</v>
      </c>
      <c r="I733" s="75" t="s">
        <v>6</v>
      </c>
      <c r="J733" s="75" t="s">
        <v>6</v>
      </c>
    </row>
    <row r="734" spans="1:10" hidden="1" x14ac:dyDescent="0.3">
      <c r="A734" s="75" t="s">
        <v>2311</v>
      </c>
      <c r="B734" s="75" t="s">
        <v>44</v>
      </c>
      <c r="C734" s="75" t="s">
        <v>44</v>
      </c>
      <c r="D734" s="75">
        <v>1</v>
      </c>
      <c r="E734" s="75">
        <v>0</v>
      </c>
      <c r="F734" s="75">
        <v>0</v>
      </c>
      <c r="G734" s="75">
        <f t="shared" si="12"/>
        <v>1</v>
      </c>
      <c r="H734" s="75" t="s">
        <v>93</v>
      </c>
      <c r="I734" s="75" t="s">
        <v>6</v>
      </c>
      <c r="J734" s="75" t="s">
        <v>2208</v>
      </c>
    </row>
    <row r="735" spans="1:10" hidden="1" x14ac:dyDescent="0.3">
      <c r="A735" s="75" t="s">
        <v>765</v>
      </c>
      <c r="B735" s="75" t="s">
        <v>44</v>
      </c>
      <c r="C735" s="75" t="s">
        <v>44</v>
      </c>
      <c r="D735" s="75">
        <v>1</v>
      </c>
      <c r="E735" s="75">
        <v>0</v>
      </c>
      <c r="F735" s="75">
        <v>0</v>
      </c>
      <c r="G735" s="75">
        <f t="shared" si="12"/>
        <v>1</v>
      </c>
      <c r="H735" s="75" t="s">
        <v>4</v>
      </c>
      <c r="I735" s="75" t="s">
        <v>59</v>
      </c>
      <c r="J735" s="75" t="s">
        <v>2313</v>
      </c>
    </row>
    <row r="736" spans="1:10" hidden="1" x14ac:dyDescent="0.3">
      <c r="A736" s="75" t="s">
        <v>2320</v>
      </c>
      <c r="B736" s="75" t="s">
        <v>44</v>
      </c>
      <c r="C736" s="75" t="s">
        <v>44</v>
      </c>
      <c r="D736" s="75">
        <v>1</v>
      </c>
      <c r="E736" s="75">
        <v>0</v>
      </c>
      <c r="F736" s="75">
        <v>0</v>
      </c>
      <c r="G736" s="75">
        <f t="shared" si="12"/>
        <v>1</v>
      </c>
      <c r="H736" s="75" t="s">
        <v>22</v>
      </c>
      <c r="I736" s="75" t="s">
        <v>22</v>
      </c>
      <c r="J736" s="75" t="s">
        <v>246</v>
      </c>
    </row>
    <row r="737" spans="1:10" hidden="1" x14ac:dyDescent="0.3">
      <c r="A737" s="75" t="s">
        <v>1673</v>
      </c>
      <c r="B737" s="75" t="s">
        <v>44</v>
      </c>
      <c r="C737" s="75" t="s">
        <v>44</v>
      </c>
      <c r="D737" s="75">
        <v>1</v>
      </c>
      <c r="E737" s="75">
        <v>1</v>
      </c>
      <c r="F737" s="75">
        <v>0</v>
      </c>
      <c r="G737" s="75">
        <f t="shared" si="12"/>
        <v>2</v>
      </c>
      <c r="H737" s="75" t="s">
        <v>611</v>
      </c>
      <c r="I737" s="75" t="s">
        <v>86</v>
      </c>
      <c r="J737" s="75" t="s">
        <v>498</v>
      </c>
    </row>
    <row r="738" spans="1:10" hidden="1" x14ac:dyDescent="0.3">
      <c r="A738" s="75" t="s">
        <v>802</v>
      </c>
      <c r="B738" s="75" t="s">
        <v>44</v>
      </c>
      <c r="C738" s="75" t="s">
        <v>44</v>
      </c>
      <c r="D738" s="75">
        <v>1</v>
      </c>
      <c r="E738" s="75">
        <v>0</v>
      </c>
      <c r="F738" s="75">
        <v>0</v>
      </c>
      <c r="G738" s="75">
        <f t="shared" si="12"/>
        <v>1</v>
      </c>
      <c r="H738" s="75" t="s">
        <v>4</v>
      </c>
      <c r="I738" s="75" t="s">
        <v>54</v>
      </c>
      <c r="J738" s="75" t="s">
        <v>54</v>
      </c>
    </row>
    <row r="739" spans="1:10" hidden="1" x14ac:dyDescent="0.3">
      <c r="A739" s="75" t="s">
        <v>2315</v>
      </c>
      <c r="B739" s="75" t="s">
        <v>44</v>
      </c>
      <c r="C739" s="75" t="s">
        <v>44</v>
      </c>
      <c r="D739" s="75">
        <v>1</v>
      </c>
      <c r="E739" s="75">
        <v>0</v>
      </c>
      <c r="F739" s="75">
        <v>0</v>
      </c>
      <c r="G739" s="75">
        <f t="shared" si="12"/>
        <v>1</v>
      </c>
      <c r="H739" s="75" t="s">
        <v>611</v>
      </c>
      <c r="I739" s="75" t="s">
        <v>85</v>
      </c>
      <c r="J739" s="75" t="s">
        <v>411</v>
      </c>
    </row>
    <row r="740" spans="1:10" ht="28.8" hidden="1" x14ac:dyDescent="0.3">
      <c r="A740" s="75" t="s">
        <v>2882</v>
      </c>
      <c r="B740" s="75" t="s">
        <v>44</v>
      </c>
      <c r="C740" s="75" t="s">
        <v>44</v>
      </c>
      <c r="D740" s="75">
        <v>0</v>
      </c>
      <c r="E740" s="75">
        <v>1</v>
      </c>
      <c r="F740" s="75">
        <v>0</v>
      </c>
      <c r="G740" s="75">
        <f t="shared" si="12"/>
        <v>1</v>
      </c>
      <c r="H740" s="75" t="s">
        <v>17</v>
      </c>
      <c r="I740" s="75" t="s">
        <v>98</v>
      </c>
      <c r="J740" s="75" t="s">
        <v>2055</v>
      </c>
    </row>
    <row r="741" spans="1:10" ht="28.8" hidden="1" x14ac:dyDescent="0.3">
      <c r="A741" s="75" t="s">
        <v>1674</v>
      </c>
      <c r="B741" s="75" t="s">
        <v>44</v>
      </c>
      <c r="C741" s="75" t="s">
        <v>44</v>
      </c>
      <c r="D741" s="75">
        <v>1</v>
      </c>
      <c r="E741" s="75">
        <v>0</v>
      </c>
      <c r="F741" s="75">
        <v>0</v>
      </c>
      <c r="G741" s="75">
        <f t="shared" si="12"/>
        <v>1</v>
      </c>
      <c r="H741" s="75" t="s">
        <v>93</v>
      </c>
      <c r="I741" s="75" t="s">
        <v>6</v>
      </c>
      <c r="J741" s="75" t="s">
        <v>6</v>
      </c>
    </row>
    <row r="742" spans="1:10" hidden="1" x14ac:dyDescent="0.3">
      <c r="A742" s="75" t="s">
        <v>2292</v>
      </c>
      <c r="B742" s="75" t="s">
        <v>44</v>
      </c>
      <c r="C742" s="75" t="s">
        <v>44</v>
      </c>
      <c r="D742" s="75">
        <v>1</v>
      </c>
      <c r="E742" s="75">
        <v>0</v>
      </c>
      <c r="F742" s="75">
        <v>0</v>
      </c>
      <c r="G742" s="75">
        <f t="shared" si="12"/>
        <v>1</v>
      </c>
      <c r="H742" s="75" t="s">
        <v>94</v>
      </c>
      <c r="I742" s="75" t="s">
        <v>12</v>
      </c>
      <c r="J742" s="75" t="s">
        <v>2057</v>
      </c>
    </row>
    <row r="743" spans="1:10" hidden="1" x14ac:dyDescent="0.3">
      <c r="A743" s="75" t="s">
        <v>1675</v>
      </c>
      <c r="B743" s="75" t="s">
        <v>44</v>
      </c>
      <c r="C743" s="75" t="s">
        <v>44</v>
      </c>
      <c r="D743" s="75">
        <v>0</v>
      </c>
      <c r="E743" s="75">
        <v>2</v>
      </c>
      <c r="F743" s="75">
        <v>0</v>
      </c>
      <c r="G743" s="75">
        <f t="shared" si="12"/>
        <v>2</v>
      </c>
      <c r="H743" s="75" t="s">
        <v>16</v>
      </c>
      <c r="I743" s="75" t="s">
        <v>80</v>
      </c>
      <c r="J743" s="75" t="s">
        <v>80</v>
      </c>
    </row>
    <row r="744" spans="1:10" hidden="1" x14ac:dyDescent="0.3">
      <c r="A744" s="75" t="s">
        <v>1676</v>
      </c>
      <c r="B744" s="75" t="s">
        <v>44</v>
      </c>
      <c r="C744" s="75" t="s">
        <v>44</v>
      </c>
      <c r="D744" s="75">
        <v>2</v>
      </c>
      <c r="E744" s="75">
        <v>1</v>
      </c>
      <c r="F744" s="75">
        <v>0</v>
      </c>
      <c r="G744" s="75">
        <f t="shared" si="12"/>
        <v>3</v>
      </c>
      <c r="H744" s="75" t="s">
        <v>93</v>
      </c>
      <c r="I744" s="75" t="s">
        <v>6</v>
      </c>
      <c r="J744" s="75" t="s">
        <v>6</v>
      </c>
    </row>
    <row r="745" spans="1:10" hidden="1" x14ac:dyDescent="0.3">
      <c r="A745" s="75" t="s">
        <v>1511</v>
      </c>
      <c r="B745" s="75" t="s">
        <v>44</v>
      </c>
      <c r="C745" s="75" t="s">
        <v>44</v>
      </c>
      <c r="D745" s="75">
        <v>1</v>
      </c>
      <c r="E745" s="75">
        <v>0</v>
      </c>
      <c r="F745" s="75">
        <v>0</v>
      </c>
      <c r="G745" s="75">
        <f t="shared" si="12"/>
        <v>1</v>
      </c>
      <c r="H745" s="75" t="s">
        <v>611</v>
      </c>
      <c r="I745" s="75" t="s">
        <v>11</v>
      </c>
      <c r="J745" s="75" t="s">
        <v>11</v>
      </c>
    </row>
    <row r="746" spans="1:10" hidden="1" x14ac:dyDescent="0.3">
      <c r="A746" s="75" t="s">
        <v>806</v>
      </c>
      <c r="B746" s="75" t="s">
        <v>44</v>
      </c>
      <c r="C746" s="75" t="s">
        <v>44</v>
      </c>
      <c r="D746" s="75">
        <v>0</v>
      </c>
      <c r="E746" s="75">
        <v>2</v>
      </c>
      <c r="F746" s="75">
        <v>0</v>
      </c>
      <c r="G746" s="75">
        <f t="shared" si="12"/>
        <v>2</v>
      </c>
      <c r="H746" s="75" t="s">
        <v>16</v>
      </c>
      <c r="I746" s="75" t="s">
        <v>80</v>
      </c>
      <c r="J746" s="75" t="s">
        <v>80</v>
      </c>
    </row>
    <row r="747" spans="1:10" hidden="1" x14ac:dyDescent="0.3">
      <c r="A747" s="75" t="s">
        <v>48</v>
      </c>
      <c r="B747" s="75" t="s">
        <v>44</v>
      </c>
      <c r="C747" s="75" t="s">
        <v>44</v>
      </c>
      <c r="D747" s="75">
        <v>1</v>
      </c>
      <c r="E747" s="75">
        <v>0</v>
      </c>
      <c r="F747" s="75">
        <v>1</v>
      </c>
      <c r="G747" s="75">
        <f t="shared" si="12"/>
        <v>1</v>
      </c>
      <c r="H747" s="75" t="s">
        <v>93</v>
      </c>
      <c r="I747" s="75" t="s">
        <v>6</v>
      </c>
      <c r="J747" s="75" t="s">
        <v>6</v>
      </c>
    </row>
    <row r="748" spans="1:10" hidden="1" x14ac:dyDescent="0.3">
      <c r="A748" s="75" t="s">
        <v>766</v>
      </c>
      <c r="B748" s="75" t="s">
        <v>44</v>
      </c>
      <c r="C748" s="75" t="s">
        <v>44</v>
      </c>
      <c r="D748" s="75">
        <v>1</v>
      </c>
      <c r="E748" s="75">
        <v>0</v>
      </c>
      <c r="F748" s="75">
        <v>0</v>
      </c>
      <c r="G748" s="75">
        <f t="shared" si="12"/>
        <v>1</v>
      </c>
      <c r="H748" s="75" t="s">
        <v>9</v>
      </c>
      <c r="I748" s="75" t="s">
        <v>75</v>
      </c>
      <c r="J748" s="75" t="s">
        <v>75</v>
      </c>
    </row>
    <row r="749" spans="1:10" ht="28.8" hidden="1" x14ac:dyDescent="0.3">
      <c r="A749" s="75" t="s">
        <v>789</v>
      </c>
      <c r="B749" s="75" t="s">
        <v>44</v>
      </c>
      <c r="C749" s="75" t="s">
        <v>44</v>
      </c>
      <c r="D749" s="75">
        <v>1</v>
      </c>
      <c r="E749" s="75">
        <v>0</v>
      </c>
      <c r="F749" s="75">
        <v>0</v>
      </c>
      <c r="G749" s="75">
        <f t="shared" si="12"/>
        <v>1</v>
      </c>
      <c r="H749" s="75" t="s">
        <v>209</v>
      </c>
      <c r="I749" s="75" t="s">
        <v>7</v>
      </c>
      <c r="J749" s="75" t="s">
        <v>381</v>
      </c>
    </row>
    <row r="750" spans="1:10" ht="28.8" hidden="1" x14ac:dyDescent="0.3">
      <c r="A750" s="75" t="s">
        <v>1878</v>
      </c>
      <c r="B750" s="75" t="s">
        <v>44</v>
      </c>
      <c r="C750" s="75" t="s">
        <v>44</v>
      </c>
      <c r="D750" s="75">
        <v>0</v>
      </c>
      <c r="E750" s="75">
        <v>1</v>
      </c>
      <c r="F750" s="75">
        <v>0</v>
      </c>
      <c r="G750" s="75">
        <f t="shared" si="12"/>
        <v>1</v>
      </c>
      <c r="H750" s="75" t="s">
        <v>16</v>
      </c>
      <c r="I750" s="75" t="s">
        <v>80</v>
      </c>
      <c r="J750" s="75" t="s">
        <v>80</v>
      </c>
    </row>
    <row r="751" spans="1:10" hidden="1" x14ac:dyDescent="0.3">
      <c r="A751" s="75" t="s">
        <v>2221</v>
      </c>
      <c r="B751" s="75" t="s">
        <v>44</v>
      </c>
      <c r="C751" s="75" t="s">
        <v>44</v>
      </c>
      <c r="D751" s="75">
        <v>1</v>
      </c>
      <c r="E751" s="75">
        <v>0</v>
      </c>
      <c r="F751" s="75">
        <v>0</v>
      </c>
      <c r="G751" s="75">
        <f t="shared" si="12"/>
        <v>1</v>
      </c>
      <c r="H751" s="75" t="s">
        <v>93</v>
      </c>
      <c r="I751" s="75" t="s">
        <v>6</v>
      </c>
      <c r="J751" s="75" t="s">
        <v>2223</v>
      </c>
    </row>
    <row r="752" spans="1:10" hidden="1" x14ac:dyDescent="0.3">
      <c r="A752" s="75" t="s">
        <v>1863</v>
      </c>
      <c r="B752" s="75" t="s">
        <v>44</v>
      </c>
      <c r="C752" s="75" t="s">
        <v>44</v>
      </c>
      <c r="D752" s="75">
        <v>0</v>
      </c>
      <c r="E752" s="75">
        <v>1</v>
      </c>
      <c r="F752" s="75">
        <v>0</v>
      </c>
      <c r="G752" s="75">
        <f t="shared" si="12"/>
        <v>1</v>
      </c>
      <c r="H752" s="75" t="s">
        <v>16</v>
      </c>
      <c r="I752" s="75" t="s">
        <v>83</v>
      </c>
      <c r="J752" s="75" t="s">
        <v>83</v>
      </c>
    </row>
    <row r="753" spans="1:10" hidden="1" x14ac:dyDescent="0.3">
      <c r="A753" s="75" t="s">
        <v>2266</v>
      </c>
      <c r="B753" s="75" t="s">
        <v>44</v>
      </c>
      <c r="C753" s="75" t="s">
        <v>44</v>
      </c>
      <c r="D753" s="75">
        <v>1</v>
      </c>
      <c r="E753" s="75">
        <v>0</v>
      </c>
      <c r="F753" s="75">
        <v>0</v>
      </c>
      <c r="G753" s="75">
        <f t="shared" si="12"/>
        <v>1</v>
      </c>
      <c r="H753" s="75" t="s">
        <v>2</v>
      </c>
      <c r="I753" s="75" t="s">
        <v>2</v>
      </c>
      <c r="J753" s="75" t="s">
        <v>296</v>
      </c>
    </row>
    <row r="754" spans="1:10" ht="28.8" hidden="1" x14ac:dyDescent="0.3">
      <c r="A754" s="75" t="s">
        <v>1931</v>
      </c>
      <c r="B754" s="75" t="s">
        <v>2959</v>
      </c>
      <c r="C754" s="75" t="s">
        <v>2203</v>
      </c>
      <c r="D754" s="75">
        <v>0</v>
      </c>
      <c r="E754" s="75">
        <v>1</v>
      </c>
      <c r="F754" s="75">
        <v>0</v>
      </c>
      <c r="G754" s="75">
        <f t="shared" si="12"/>
        <v>1</v>
      </c>
      <c r="H754" s="75" t="s">
        <v>2</v>
      </c>
      <c r="I754" s="75" t="s">
        <v>89</v>
      </c>
      <c r="J754" s="75" t="s">
        <v>139</v>
      </c>
    </row>
    <row r="755" spans="1:10" ht="28.8" hidden="1" x14ac:dyDescent="0.3">
      <c r="A755" s="75" t="s">
        <v>2425</v>
      </c>
      <c r="B755" s="75" t="s">
        <v>2959</v>
      </c>
      <c r="C755" s="75" t="s">
        <v>1467</v>
      </c>
      <c r="D755" s="75">
        <v>0</v>
      </c>
      <c r="E755" s="75">
        <v>1</v>
      </c>
      <c r="F755" s="75">
        <v>0</v>
      </c>
      <c r="G755" s="75">
        <f t="shared" si="12"/>
        <v>1</v>
      </c>
      <c r="H755" s="75" t="s">
        <v>2</v>
      </c>
      <c r="I755" s="75" t="s">
        <v>2060</v>
      </c>
      <c r="J755" s="75" t="s">
        <v>139</v>
      </c>
    </row>
    <row r="756" spans="1:10" ht="28.8" hidden="1" x14ac:dyDescent="0.3">
      <c r="A756" s="75" t="s">
        <v>2636</v>
      </c>
      <c r="B756" s="75" t="s">
        <v>2959</v>
      </c>
      <c r="C756" s="75" t="s">
        <v>2872</v>
      </c>
      <c r="D756" s="75">
        <v>1</v>
      </c>
      <c r="E756" s="75">
        <v>1</v>
      </c>
      <c r="F756" s="75">
        <v>0</v>
      </c>
      <c r="G756" s="75">
        <f t="shared" si="12"/>
        <v>2</v>
      </c>
      <c r="H756" s="75" t="s">
        <v>2</v>
      </c>
      <c r="I756" s="75" t="s">
        <v>89</v>
      </c>
      <c r="J756" s="75" t="s">
        <v>139</v>
      </c>
    </row>
    <row r="757" spans="1:10" ht="28.8" x14ac:dyDescent="0.3">
      <c r="A757" s="75" t="s">
        <v>2537</v>
      </c>
      <c r="B757" s="75" t="s">
        <v>2959</v>
      </c>
      <c r="C757" s="75" t="s">
        <v>2856</v>
      </c>
      <c r="D757" s="75">
        <v>1</v>
      </c>
      <c r="E757" s="75">
        <v>0</v>
      </c>
      <c r="F757" s="75">
        <v>0</v>
      </c>
      <c r="G757" s="75">
        <f t="shared" si="12"/>
        <v>1</v>
      </c>
      <c r="H757" s="75" t="s">
        <v>2</v>
      </c>
      <c r="I757" s="75" t="s">
        <v>89</v>
      </c>
      <c r="J757" s="75" t="s">
        <v>139</v>
      </c>
    </row>
    <row r="758" spans="1:10" ht="28.8" hidden="1" x14ac:dyDescent="0.3">
      <c r="A758" s="75" t="s">
        <v>1928</v>
      </c>
      <c r="B758" s="75" t="s">
        <v>2959</v>
      </c>
      <c r="C758" s="75" t="s">
        <v>37</v>
      </c>
      <c r="D758" s="75">
        <v>0</v>
      </c>
      <c r="E758" s="75">
        <v>1</v>
      </c>
      <c r="F758" s="75">
        <v>0</v>
      </c>
      <c r="G758" s="75">
        <f t="shared" si="12"/>
        <v>1</v>
      </c>
      <c r="H758" s="75" t="s">
        <v>2</v>
      </c>
      <c r="I758" s="75" t="s">
        <v>89</v>
      </c>
      <c r="J758" s="75" t="s">
        <v>139</v>
      </c>
    </row>
    <row r="759" spans="1:10" ht="28.8" hidden="1" x14ac:dyDescent="0.3">
      <c r="A759" s="75" t="s">
        <v>1926</v>
      </c>
      <c r="B759" s="75" t="s">
        <v>2959</v>
      </c>
      <c r="C759" s="75" t="s">
        <v>37</v>
      </c>
      <c r="D759" s="75">
        <v>0</v>
      </c>
      <c r="E759" s="75">
        <v>1</v>
      </c>
      <c r="F759" s="75">
        <v>0</v>
      </c>
      <c r="G759" s="75">
        <f t="shared" si="12"/>
        <v>1</v>
      </c>
      <c r="H759" s="75" t="s">
        <v>2</v>
      </c>
      <c r="I759" s="75" t="s">
        <v>90</v>
      </c>
      <c r="J759" s="75" t="s">
        <v>90</v>
      </c>
    </row>
    <row r="760" spans="1:10" ht="28.8" hidden="1" x14ac:dyDescent="0.3">
      <c r="A760" s="4" t="s">
        <v>2883</v>
      </c>
      <c r="B760" s="4" t="s">
        <v>2959</v>
      </c>
      <c r="C760" s="4" t="s">
        <v>37</v>
      </c>
      <c r="D760" s="4">
        <v>0</v>
      </c>
      <c r="E760" s="4">
        <v>1</v>
      </c>
      <c r="F760" s="4">
        <v>0</v>
      </c>
      <c r="G760" s="4">
        <f t="shared" si="12"/>
        <v>1</v>
      </c>
      <c r="H760" s="4" t="s">
        <v>2</v>
      </c>
      <c r="I760" s="4" t="s">
        <v>91</v>
      </c>
      <c r="J760" s="4" t="s">
        <v>91</v>
      </c>
    </row>
    <row r="761" spans="1:10" hidden="1" x14ac:dyDescent="0.3">
      <c r="C761" s="9"/>
      <c r="D761" s="5">
        <f>SUM(D2:D760)</f>
        <v>236</v>
      </c>
    </row>
    <row r="762" spans="1:10" hidden="1" x14ac:dyDescent="0.3">
      <c r="D762" s="5" t="s">
        <v>3047</v>
      </c>
    </row>
    <row r="763" spans="1:10" hidden="1" x14ac:dyDescent="0.3">
      <c r="A763" s="8" t="s">
        <v>2641</v>
      </c>
      <c r="B763" s="8">
        <f>COUNTA(A2:A760)</f>
        <v>759</v>
      </c>
      <c r="E763" s="76"/>
      <c r="F763" s="76"/>
    </row>
    <row r="764" spans="1:10" hidden="1" x14ac:dyDescent="0.3">
      <c r="A764" s="8" t="s">
        <v>2638</v>
      </c>
      <c r="B764" s="8">
        <f>SUM(D2:D761)</f>
        <v>472</v>
      </c>
      <c r="E764" s="76"/>
      <c r="F764" s="76"/>
    </row>
    <row r="765" spans="1:10" hidden="1" x14ac:dyDescent="0.3">
      <c r="A765" s="8" t="s">
        <v>2655</v>
      </c>
      <c r="B765" s="8">
        <f>COUNTIF(D2:D761, "&gt;0")</f>
        <v>216</v>
      </c>
      <c r="E765" s="76"/>
      <c r="F765" s="76"/>
    </row>
    <row r="766" spans="1:10" ht="28.8" hidden="1" x14ac:dyDescent="0.3">
      <c r="A766" s="8" t="s">
        <v>2884</v>
      </c>
      <c r="B766" s="84">
        <f>(B765*100)/B763</f>
        <v>28.458498023715414</v>
      </c>
      <c r="E766" s="76"/>
      <c r="F766" s="76"/>
    </row>
    <row r="767" spans="1:10" ht="28.8" hidden="1" x14ac:dyDescent="0.3">
      <c r="A767" s="8" t="s">
        <v>2639</v>
      </c>
      <c r="B767" s="8">
        <f>SUM(E2:E761)</f>
        <v>768</v>
      </c>
      <c r="E767" s="76"/>
      <c r="F767" s="76"/>
    </row>
    <row r="768" spans="1:10" ht="28.8" hidden="1" x14ac:dyDescent="0.3">
      <c r="A768" s="8" t="s">
        <v>2656</v>
      </c>
      <c r="B768" s="8">
        <f>COUNTIF(E2:E761, "&gt;0")</f>
        <v>599</v>
      </c>
      <c r="E768" s="76"/>
      <c r="F768" s="76"/>
    </row>
    <row r="769" spans="1:7" ht="28.8" hidden="1" x14ac:dyDescent="0.3">
      <c r="A769" s="8" t="s">
        <v>2885</v>
      </c>
      <c r="B769" s="84">
        <f>(B768*100)/B763</f>
        <v>78.91963109354414</v>
      </c>
      <c r="E769" s="76"/>
      <c r="F769" s="76"/>
    </row>
    <row r="770" spans="1:7" hidden="1" x14ac:dyDescent="0.3">
      <c r="A770" s="8" t="s">
        <v>2640</v>
      </c>
      <c r="B770" s="8">
        <f>SUM(F2:F761)</f>
        <v>20</v>
      </c>
      <c r="E770" s="76"/>
      <c r="F770" s="76"/>
    </row>
    <row r="771" spans="1:7" ht="28.8" hidden="1" x14ac:dyDescent="0.3">
      <c r="A771" s="8" t="s">
        <v>2654</v>
      </c>
      <c r="B771" s="8">
        <f>COUNTIF(F2:F761, "&gt;0")</f>
        <v>20</v>
      </c>
      <c r="E771" s="76"/>
      <c r="F771" s="76"/>
    </row>
    <row r="772" spans="1:7" ht="28.8" hidden="1" x14ac:dyDescent="0.3">
      <c r="A772" s="8" t="s">
        <v>2886</v>
      </c>
      <c r="B772" s="85">
        <f>(20*100)/B763</f>
        <v>2.6350461133069829</v>
      </c>
      <c r="E772" s="76"/>
      <c r="F772" s="76"/>
    </row>
    <row r="773" spans="1:7" x14ac:dyDescent="0.3">
      <c r="F773" s="76"/>
      <c r="G773" s="76"/>
    </row>
    <row r="774" spans="1:7" x14ac:dyDescent="0.3">
      <c r="C774" s="9"/>
      <c r="D774" s="9"/>
      <c r="E774" s="9"/>
    </row>
    <row r="775" spans="1:7" x14ac:dyDescent="0.3">
      <c r="C775" s="9"/>
      <c r="D775" s="9"/>
      <c r="E775" s="9"/>
      <c r="F775" s="76"/>
      <c r="G775" s="76"/>
    </row>
    <row r="776" spans="1:7" x14ac:dyDescent="0.3">
      <c r="C776" s="9"/>
      <c r="D776" s="9"/>
      <c r="E776" s="9"/>
      <c r="F776" s="76"/>
      <c r="G776" s="76"/>
    </row>
    <row r="777" spans="1:7" x14ac:dyDescent="0.3">
      <c r="C777" s="9"/>
      <c r="D777" s="9"/>
      <c r="E777" s="9"/>
      <c r="F777" s="76"/>
      <c r="G777" s="76"/>
    </row>
    <row r="778" spans="1:7" x14ac:dyDescent="0.3">
      <c r="C778" s="9"/>
      <c r="D778" s="9"/>
      <c r="E778" s="9"/>
      <c r="F778" s="76"/>
      <c r="G778" s="76"/>
    </row>
    <row r="779" spans="1:7" x14ac:dyDescent="0.3">
      <c r="C779" s="9"/>
      <c r="D779" s="9"/>
      <c r="E779" s="9"/>
      <c r="F779" s="76"/>
      <c r="G779" s="76"/>
    </row>
    <row r="780" spans="1:7" x14ac:dyDescent="0.3">
      <c r="C780" s="9"/>
      <c r="D780" s="9"/>
      <c r="E780" s="9"/>
    </row>
    <row r="781" spans="1:7" x14ac:dyDescent="0.3">
      <c r="C781" s="9"/>
      <c r="D781" s="9"/>
      <c r="E781" s="9"/>
    </row>
    <row r="782" spans="1:7" x14ac:dyDescent="0.3">
      <c r="C782" s="9"/>
      <c r="D782" s="9"/>
      <c r="E782" s="9"/>
    </row>
    <row r="783" spans="1:7" x14ac:dyDescent="0.3">
      <c r="C783" s="9"/>
      <c r="D783" s="9"/>
      <c r="E783" s="9"/>
    </row>
    <row r="784" spans="1:7" x14ac:dyDescent="0.3">
      <c r="C784" s="9"/>
      <c r="D784" s="9"/>
      <c r="E784" s="9"/>
    </row>
    <row r="785" spans="3:5" x14ac:dyDescent="0.3">
      <c r="C785" s="9"/>
      <c r="D785" s="9"/>
      <c r="E785" s="9"/>
    </row>
    <row r="786" spans="3:5" x14ac:dyDescent="0.3">
      <c r="C786" s="9"/>
      <c r="D786" s="9"/>
      <c r="E786" s="9"/>
    </row>
    <row r="787" spans="3:5" x14ac:dyDescent="0.3">
      <c r="C787" s="9"/>
      <c r="D787" s="9"/>
      <c r="E787" s="9"/>
    </row>
    <row r="788" spans="3:5" x14ac:dyDescent="0.3">
      <c r="C788" s="9"/>
      <c r="D788" s="9"/>
      <c r="E788" s="9"/>
    </row>
    <row r="789" spans="3:5" x14ac:dyDescent="0.3">
      <c r="C789" s="9"/>
      <c r="D789" s="9"/>
      <c r="E789" s="9"/>
    </row>
    <row r="790" spans="3:5" x14ac:dyDescent="0.3">
      <c r="C790" s="9"/>
      <c r="D790" s="9"/>
      <c r="E790" s="9"/>
    </row>
    <row r="791" spans="3:5" x14ac:dyDescent="0.3">
      <c r="C791" s="9"/>
      <c r="D791" s="9"/>
      <c r="E791" s="9"/>
    </row>
    <row r="792" spans="3:5" x14ac:dyDescent="0.3">
      <c r="C792" s="9"/>
      <c r="D792" s="9"/>
      <c r="E792" s="9"/>
    </row>
    <row r="793" spans="3:5" x14ac:dyDescent="0.3">
      <c r="C793" s="9"/>
      <c r="D793" s="9"/>
      <c r="E793" s="9"/>
    </row>
    <row r="794" spans="3:5" x14ac:dyDescent="0.3">
      <c r="C794" s="9"/>
      <c r="D794" s="9"/>
      <c r="E794" s="9"/>
    </row>
    <row r="795" spans="3:5" x14ac:dyDescent="0.3">
      <c r="C795" s="9"/>
      <c r="D795" s="9"/>
      <c r="E795" s="9"/>
    </row>
    <row r="796" spans="3:5" x14ac:dyDescent="0.3">
      <c r="C796" s="9"/>
      <c r="D796" s="9"/>
      <c r="E796" s="9"/>
    </row>
    <row r="797" spans="3:5" x14ac:dyDescent="0.3">
      <c r="C797" s="9"/>
      <c r="D797" s="9"/>
      <c r="E797" s="9"/>
    </row>
    <row r="798" spans="3:5" x14ac:dyDescent="0.3">
      <c r="C798" s="9"/>
      <c r="D798" s="9"/>
      <c r="E798" s="9"/>
    </row>
    <row r="799" spans="3:5" x14ac:dyDescent="0.3">
      <c r="C799" s="9"/>
      <c r="D799" s="9"/>
      <c r="E799" s="9"/>
    </row>
    <row r="800" spans="3:5" x14ac:dyDescent="0.3">
      <c r="C800" s="9"/>
      <c r="D800" s="9"/>
      <c r="E800" s="9"/>
    </row>
    <row r="801" spans="3:5" x14ac:dyDescent="0.3">
      <c r="C801" s="9"/>
      <c r="D801" s="9"/>
      <c r="E801" s="9"/>
    </row>
    <row r="802" spans="3:5" x14ac:dyDescent="0.3">
      <c r="C802" s="9"/>
      <c r="D802" s="9"/>
      <c r="E802" s="9"/>
    </row>
    <row r="803" spans="3:5" x14ac:dyDescent="0.3">
      <c r="C803" s="9"/>
      <c r="D803" s="9"/>
      <c r="E803" s="9"/>
    </row>
    <row r="804" spans="3:5" x14ac:dyDescent="0.3">
      <c r="C804" s="9"/>
      <c r="D804" s="9"/>
      <c r="E804" s="9"/>
    </row>
    <row r="805" spans="3:5" x14ac:dyDescent="0.3">
      <c r="C805" s="9"/>
      <c r="D805" s="9"/>
      <c r="E805" s="9"/>
    </row>
    <row r="806" spans="3:5" x14ac:dyDescent="0.3">
      <c r="C806" s="9"/>
      <c r="D806" s="9"/>
      <c r="E806" s="9"/>
    </row>
    <row r="807" spans="3:5" x14ac:dyDescent="0.3">
      <c r="C807" s="9"/>
      <c r="D807" s="9"/>
      <c r="E807" s="9"/>
    </row>
    <row r="808" spans="3:5" x14ac:dyDescent="0.3">
      <c r="C808" s="9"/>
      <c r="D808" s="9"/>
      <c r="E808" s="9"/>
    </row>
    <row r="809" spans="3:5" x14ac:dyDescent="0.3">
      <c r="C809" s="9"/>
      <c r="D809" s="9"/>
      <c r="E809" s="9"/>
    </row>
    <row r="810" spans="3:5" x14ac:dyDescent="0.3">
      <c r="C810" s="9"/>
      <c r="D810" s="9"/>
      <c r="E810" s="9"/>
    </row>
    <row r="811" spans="3:5" x14ac:dyDescent="0.3">
      <c r="C811" s="9"/>
      <c r="D811" s="9"/>
      <c r="E811" s="9"/>
    </row>
    <row r="812" spans="3:5" x14ac:dyDescent="0.3">
      <c r="C812" s="9"/>
      <c r="D812" s="9"/>
      <c r="E812" s="9"/>
    </row>
    <row r="813" spans="3:5" x14ac:dyDescent="0.3">
      <c r="C813" s="9"/>
      <c r="D813" s="9"/>
      <c r="E813" s="9"/>
    </row>
    <row r="814" spans="3:5" x14ac:dyDescent="0.3">
      <c r="C814" s="9"/>
      <c r="D814" s="9"/>
      <c r="E814" s="9"/>
    </row>
    <row r="815" spans="3:5" x14ac:dyDescent="0.3">
      <c r="C815" s="9"/>
      <c r="D815" s="9"/>
      <c r="E815" s="9"/>
    </row>
    <row r="816" spans="3:5" x14ac:dyDescent="0.3">
      <c r="C816" s="9"/>
      <c r="D816" s="9"/>
      <c r="E816" s="9"/>
    </row>
    <row r="817" spans="3:5" x14ac:dyDescent="0.3">
      <c r="C817" s="9"/>
      <c r="D817" s="9"/>
      <c r="E817" s="9"/>
    </row>
    <row r="818" spans="3:5" x14ac:dyDescent="0.3">
      <c r="C818" s="9"/>
      <c r="D818" s="9"/>
      <c r="E818" s="9"/>
    </row>
    <row r="819" spans="3:5" x14ac:dyDescent="0.3">
      <c r="C819" s="9"/>
      <c r="D819" s="9"/>
      <c r="E819" s="9"/>
    </row>
    <row r="820" spans="3:5" x14ac:dyDescent="0.3">
      <c r="C820" s="9"/>
      <c r="D820" s="9"/>
      <c r="E820" s="9"/>
    </row>
    <row r="821" spans="3:5" x14ac:dyDescent="0.3">
      <c r="C821" s="9"/>
      <c r="D821" s="9"/>
      <c r="E821" s="9"/>
    </row>
    <row r="822" spans="3:5" x14ac:dyDescent="0.3">
      <c r="C822" s="9"/>
      <c r="D822" s="9"/>
      <c r="E822" s="9"/>
    </row>
    <row r="823" spans="3:5" x14ac:dyDescent="0.3">
      <c r="C823" s="9"/>
      <c r="D823" s="9"/>
      <c r="E823" s="9"/>
    </row>
    <row r="824" spans="3:5" x14ac:dyDescent="0.3">
      <c r="C824" s="9"/>
      <c r="D824" s="9"/>
      <c r="E824" s="9"/>
    </row>
    <row r="825" spans="3:5" x14ac:dyDescent="0.3">
      <c r="C825" s="9"/>
      <c r="D825" s="9"/>
      <c r="E825" s="9"/>
    </row>
    <row r="826" spans="3:5" x14ac:dyDescent="0.3">
      <c r="C826" s="9"/>
      <c r="D826" s="9"/>
      <c r="E826" s="9"/>
    </row>
    <row r="827" spans="3:5" x14ac:dyDescent="0.3">
      <c r="C827" s="9"/>
      <c r="D827" s="9"/>
      <c r="E827" s="9"/>
    </row>
    <row r="828" spans="3:5" x14ac:dyDescent="0.3">
      <c r="C828" s="9"/>
      <c r="D828" s="9"/>
      <c r="E828" s="9"/>
    </row>
    <row r="829" spans="3:5" x14ac:dyDescent="0.3">
      <c r="C829" s="9"/>
      <c r="D829" s="9"/>
      <c r="E829" s="9"/>
    </row>
    <row r="830" spans="3:5" x14ac:dyDescent="0.3">
      <c r="C830" s="9"/>
      <c r="D830" s="9"/>
      <c r="E830" s="9"/>
    </row>
    <row r="831" spans="3:5" x14ac:dyDescent="0.3">
      <c r="C831" s="9"/>
      <c r="D831" s="9"/>
      <c r="E831" s="9"/>
    </row>
    <row r="832" spans="3:5" x14ac:dyDescent="0.3">
      <c r="C832" s="9"/>
      <c r="D832" s="9"/>
      <c r="E832" s="9"/>
    </row>
    <row r="833" spans="3:5" x14ac:dyDescent="0.3">
      <c r="C833" s="9"/>
      <c r="D833" s="9"/>
      <c r="E833" s="9"/>
    </row>
    <row r="834" spans="3:5" x14ac:dyDescent="0.3">
      <c r="C834" s="9"/>
      <c r="D834" s="9"/>
      <c r="E834" s="9"/>
    </row>
    <row r="835" spans="3:5" x14ac:dyDescent="0.3">
      <c r="C835" s="9"/>
      <c r="D835" s="9"/>
      <c r="E835" s="9"/>
    </row>
    <row r="836" spans="3:5" x14ac:dyDescent="0.3">
      <c r="C836" s="9"/>
      <c r="D836" s="9"/>
      <c r="E836" s="9"/>
    </row>
    <row r="837" spans="3:5" x14ac:dyDescent="0.3">
      <c r="C837" s="9"/>
      <c r="D837" s="9"/>
      <c r="E837" s="9"/>
    </row>
    <row r="838" spans="3:5" x14ac:dyDescent="0.3">
      <c r="C838" s="9"/>
      <c r="D838" s="9"/>
      <c r="E838" s="9"/>
    </row>
    <row r="839" spans="3:5" x14ac:dyDescent="0.3">
      <c r="C839" s="9"/>
      <c r="D839" s="9"/>
      <c r="E839" s="9"/>
    </row>
    <row r="840" spans="3:5" x14ac:dyDescent="0.3">
      <c r="C840" s="9"/>
      <c r="D840" s="9"/>
      <c r="E840" s="9"/>
    </row>
    <row r="841" spans="3:5" x14ac:dyDescent="0.3">
      <c r="C841" s="9"/>
      <c r="D841" s="9"/>
      <c r="E841" s="9"/>
    </row>
    <row r="842" spans="3:5" x14ac:dyDescent="0.3">
      <c r="C842" s="9"/>
      <c r="D842" s="9"/>
      <c r="E842" s="9"/>
    </row>
    <row r="843" spans="3:5" x14ac:dyDescent="0.3">
      <c r="C843" s="9"/>
      <c r="D843" s="9"/>
      <c r="E843" s="9"/>
    </row>
    <row r="844" spans="3:5" x14ac:dyDescent="0.3">
      <c r="C844" s="9"/>
      <c r="D844" s="9"/>
      <c r="E844" s="9"/>
    </row>
    <row r="845" spans="3:5" x14ac:dyDescent="0.3">
      <c r="C845" s="9"/>
      <c r="D845" s="9"/>
      <c r="E845" s="9"/>
    </row>
    <row r="846" spans="3:5" x14ac:dyDescent="0.3">
      <c r="C846" s="9"/>
      <c r="D846" s="9"/>
      <c r="E846" s="9"/>
    </row>
    <row r="847" spans="3:5" x14ac:dyDescent="0.3">
      <c r="C847" s="9"/>
      <c r="D847" s="9"/>
      <c r="E847" s="9"/>
    </row>
    <row r="848" spans="3:5" x14ac:dyDescent="0.3">
      <c r="C848" s="9"/>
      <c r="D848" s="9"/>
      <c r="E848" s="9"/>
    </row>
    <row r="849" spans="3:5" x14ac:dyDescent="0.3">
      <c r="C849" s="9"/>
      <c r="D849" s="9"/>
      <c r="E849" s="9"/>
    </row>
    <row r="850" spans="3:5" x14ac:dyDescent="0.3">
      <c r="C850" s="9"/>
      <c r="D850" s="9"/>
      <c r="E850" s="9"/>
    </row>
    <row r="851" spans="3:5" x14ac:dyDescent="0.3">
      <c r="C851" s="9"/>
      <c r="D851" s="9"/>
      <c r="E851" s="9"/>
    </row>
    <row r="852" spans="3:5" x14ac:dyDescent="0.3">
      <c r="C852" s="9"/>
      <c r="D852" s="9"/>
      <c r="E852" s="9"/>
    </row>
    <row r="853" spans="3:5" x14ac:dyDescent="0.3">
      <c r="C853" s="9"/>
      <c r="D853" s="9"/>
      <c r="E853" s="9"/>
    </row>
    <row r="854" spans="3:5" x14ac:dyDescent="0.3">
      <c r="C854" s="9"/>
      <c r="D854" s="9"/>
      <c r="E854" s="9"/>
    </row>
    <row r="855" spans="3:5" x14ac:dyDescent="0.3">
      <c r="C855" s="9"/>
      <c r="D855" s="9"/>
      <c r="E855" s="9"/>
    </row>
    <row r="856" spans="3:5" x14ac:dyDescent="0.3">
      <c r="C856" s="9"/>
      <c r="D856" s="9"/>
      <c r="E856" s="9"/>
    </row>
    <row r="857" spans="3:5" x14ac:dyDescent="0.3">
      <c r="C857" s="9"/>
      <c r="D857" s="9"/>
      <c r="E857" s="9"/>
    </row>
    <row r="858" spans="3:5" x14ac:dyDescent="0.3">
      <c r="C858" s="9"/>
      <c r="D858" s="9"/>
      <c r="E858" s="9"/>
    </row>
    <row r="859" spans="3:5" x14ac:dyDescent="0.3">
      <c r="C859" s="9"/>
      <c r="D859" s="9"/>
      <c r="E859" s="9"/>
    </row>
    <row r="860" spans="3:5" x14ac:dyDescent="0.3">
      <c r="C860" s="9"/>
      <c r="D860" s="9"/>
      <c r="E860" s="9"/>
    </row>
    <row r="861" spans="3:5" x14ac:dyDescent="0.3">
      <c r="C861" s="9"/>
      <c r="D861" s="9"/>
      <c r="E861" s="9"/>
    </row>
    <row r="862" spans="3:5" x14ac:dyDescent="0.3">
      <c r="C862" s="9"/>
      <c r="D862" s="9"/>
      <c r="E862" s="9"/>
    </row>
    <row r="863" spans="3:5" x14ac:dyDescent="0.3">
      <c r="C863" s="9"/>
      <c r="D863" s="9"/>
      <c r="E863" s="9"/>
    </row>
    <row r="864" spans="3:5" x14ac:dyDescent="0.3">
      <c r="C864" s="9"/>
      <c r="D864" s="9"/>
      <c r="E864" s="9"/>
    </row>
    <row r="865" spans="3:5" x14ac:dyDescent="0.3">
      <c r="C865" s="9"/>
      <c r="D865" s="9"/>
      <c r="E865" s="9"/>
    </row>
    <row r="866" spans="3:5" x14ac:dyDescent="0.3">
      <c r="C866" s="9"/>
      <c r="D866" s="9"/>
      <c r="E866" s="9"/>
    </row>
    <row r="867" spans="3:5" x14ac:dyDescent="0.3">
      <c r="C867" s="9"/>
      <c r="D867" s="9"/>
      <c r="E867" s="9"/>
    </row>
    <row r="868" spans="3:5" x14ac:dyDescent="0.3">
      <c r="C868" s="9"/>
      <c r="D868" s="9"/>
      <c r="E868" s="9"/>
    </row>
    <row r="869" spans="3:5" x14ac:dyDescent="0.3">
      <c r="C869" s="9"/>
      <c r="D869" s="9"/>
      <c r="E869" s="9"/>
    </row>
    <row r="870" spans="3:5" x14ac:dyDescent="0.3">
      <c r="C870" s="9"/>
      <c r="D870" s="9"/>
      <c r="E870" s="9"/>
    </row>
    <row r="871" spans="3:5" x14ac:dyDescent="0.3">
      <c r="C871" s="9"/>
      <c r="D871" s="9"/>
      <c r="E871" s="9"/>
    </row>
    <row r="872" spans="3:5" x14ac:dyDescent="0.3">
      <c r="C872" s="9"/>
      <c r="D872" s="9"/>
      <c r="E872" s="9"/>
    </row>
    <row r="873" spans="3:5" x14ac:dyDescent="0.3">
      <c r="C873" s="9"/>
      <c r="D873" s="9"/>
      <c r="E873" s="9"/>
    </row>
    <row r="874" spans="3:5" x14ac:dyDescent="0.3">
      <c r="C874" s="9"/>
      <c r="D874" s="9"/>
      <c r="E874" s="9"/>
    </row>
    <row r="875" spans="3:5" x14ac:dyDescent="0.3">
      <c r="C875" s="9"/>
      <c r="D875" s="9"/>
      <c r="E875" s="9"/>
    </row>
    <row r="876" spans="3:5" x14ac:dyDescent="0.3">
      <c r="C876" s="9"/>
      <c r="D876" s="9"/>
      <c r="E876" s="9"/>
    </row>
    <row r="877" spans="3:5" x14ac:dyDescent="0.3">
      <c r="C877" s="9"/>
      <c r="D877" s="9"/>
      <c r="E877" s="9"/>
    </row>
    <row r="878" spans="3:5" x14ac:dyDescent="0.3">
      <c r="C878" s="9"/>
      <c r="D878" s="9"/>
      <c r="E878" s="9"/>
    </row>
    <row r="879" spans="3:5" x14ac:dyDescent="0.3">
      <c r="C879" s="9"/>
      <c r="D879" s="9"/>
      <c r="E879" s="9"/>
    </row>
    <row r="880" spans="3:5" x14ac:dyDescent="0.3">
      <c r="C880" s="9"/>
      <c r="D880" s="9"/>
      <c r="E880" s="9"/>
    </row>
    <row r="881" spans="3:5" x14ac:dyDescent="0.3">
      <c r="C881" s="9"/>
      <c r="D881" s="9"/>
      <c r="E881" s="9"/>
    </row>
    <row r="882" spans="3:5" x14ac:dyDescent="0.3">
      <c r="C882" s="9"/>
      <c r="D882" s="9"/>
      <c r="E882" s="9"/>
    </row>
    <row r="883" spans="3:5" x14ac:dyDescent="0.3">
      <c r="C883" s="9"/>
      <c r="D883" s="9"/>
      <c r="E883" s="9"/>
    </row>
    <row r="884" spans="3:5" x14ac:dyDescent="0.3">
      <c r="C884" s="9"/>
      <c r="D884" s="9"/>
      <c r="E884" s="9"/>
    </row>
    <row r="885" spans="3:5" x14ac:dyDescent="0.3">
      <c r="C885" s="9"/>
      <c r="D885" s="9"/>
      <c r="E885" s="9"/>
    </row>
    <row r="886" spans="3:5" x14ac:dyDescent="0.3">
      <c r="C886" s="9"/>
      <c r="D886" s="9"/>
      <c r="E886" s="9"/>
    </row>
    <row r="887" spans="3:5" x14ac:dyDescent="0.3">
      <c r="C887" s="9"/>
      <c r="D887" s="9"/>
      <c r="E887" s="9"/>
    </row>
    <row r="888" spans="3:5" x14ac:dyDescent="0.3">
      <c r="C888" s="9"/>
      <c r="D888" s="9"/>
      <c r="E888" s="9"/>
    </row>
    <row r="889" spans="3:5" x14ac:dyDescent="0.3">
      <c r="C889" s="9"/>
      <c r="D889" s="9"/>
      <c r="E889" s="9"/>
    </row>
    <row r="890" spans="3:5" x14ac:dyDescent="0.3">
      <c r="C890" s="9"/>
      <c r="D890" s="9"/>
      <c r="E890" s="9"/>
    </row>
    <row r="891" spans="3:5" x14ac:dyDescent="0.3">
      <c r="C891" s="9"/>
      <c r="D891" s="9"/>
      <c r="E891" s="9"/>
    </row>
    <row r="892" spans="3:5" x14ac:dyDescent="0.3">
      <c r="C892" s="9"/>
      <c r="D892" s="9"/>
      <c r="E892" s="9"/>
    </row>
    <row r="893" spans="3:5" x14ac:dyDescent="0.3">
      <c r="C893" s="9"/>
      <c r="D893" s="9"/>
      <c r="E893" s="9"/>
    </row>
    <row r="894" spans="3:5" x14ac:dyDescent="0.3">
      <c r="C894" s="9"/>
      <c r="D894" s="9"/>
      <c r="E894" s="9"/>
    </row>
    <row r="895" spans="3:5" x14ac:dyDescent="0.3">
      <c r="C895" s="9"/>
      <c r="D895" s="9"/>
      <c r="E895" s="9"/>
    </row>
    <row r="896" spans="3:5" x14ac:dyDescent="0.3">
      <c r="C896" s="9"/>
      <c r="D896" s="9"/>
      <c r="E896" s="9"/>
    </row>
    <row r="897" spans="3:5" x14ac:dyDescent="0.3">
      <c r="C897" s="9"/>
      <c r="D897" s="9"/>
      <c r="E897" s="9"/>
    </row>
    <row r="898" spans="3:5" x14ac:dyDescent="0.3">
      <c r="C898" s="9"/>
      <c r="D898" s="9"/>
      <c r="E898" s="9"/>
    </row>
    <row r="899" spans="3:5" x14ac:dyDescent="0.3">
      <c r="C899" s="9"/>
      <c r="D899" s="9"/>
      <c r="E899" s="9"/>
    </row>
    <row r="900" spans="3:5" x14ac:dyDescent="0.3">
      <c r="C900" s="9"/>
      <c r="D900" s="9"/>
      <c r="E900" s="9"/>
    </row>
    <row r="901" spans="3:5" x14ac:dyDescent="0.3">
      <c r="C901" s="9"/>
      <c r="D901" s="9"/>
      <c r="E901" s="9"/>
    </row>
    <row r="902" spans="3:5" x14ac:dyDescent="0.3">
      <c r="C902" s="9"/>
      <c r="D902" s="9"/>
      <c r="E902" s="9"/>
    </row>
    <row r="903" spans="3:5" x14ac:dyDescent="0.3">
      <c r="C903" s="9"/>
      <c r="D903" s="9"/>
      <c r="E903" s="9"/>
    </row>
    <row r="904" spans="3:5" x14ac:dyDescent="0.3">
      <c r="C904" s="9"/>
      <c r="D904" s="9"/>
      <c r="E904" s="9"/>
    </row>
    <row r="905" spans="3:5" x14ac:dyDescent="0.3">
      <c r="C905" s="9"/>
      <c r="D905" s="9"/>
      <c r="E905" s="9"/>
    </row>
    <row r="906" spans="3:5" x14ac:dyDescent="0.3">
      <c r="C906" s="9"/>
      <c r="D906" s="9"/>
      <c r="E906" s="9"/>
    </row>
    <row r="907" spans="3:5" x14ac:dyDescent="0.3">
      <c r="C907" s="9"/>
      <c r="D907" s="9"/>
      <c r="E907" s="9"/>
    </row>
    <row r="908" spans="3:5" x14ac:dyDescent="0.3">
      <c r="C908" s="9"/>
      <c r="D908" s="9"/>
      <c r="E908" s="9"/>
    </row>
    <row r="909" spans="3:5" x14ac:dyDescent="0.3">
      <c r="C909" s="9"/>
      <c r="D909" s="9"/>
      <c r="E909" s="9"/>
    </row>
    <row r="910" spans="3:5" x14ac:dyDescent="0.3">
      <c r="C910" s="9"/>
      <c r="D910" s="9"/>
      <c r="E910" s="9"/>
    </row>
    <row r="911" spans="3:5" x14ac:dyDescent="0.3">
      <c r="C911" s="9"/>
      <c r="D911" s="9"/>
      <c r="E911" s="9"/>
    </row>
    <row r="912" spans="3:5" x14ac:dyDescent="0.3">
      <c r="C912" s="9"/>
      <c r="D912" s="9"/>
      <c r="E912" s="9"/>
    </row>
    <row r="913" spans="3:5" x14ac:dyDescent="0.3">
      <c r="C913" s="9"/>
      <c r="D913" s="9"/>
      <c r="E913" s="9"/>
    </row>
    <row r="914" spans="3:5" x14ac:dyDescent="0.3">
      <c r="C914" s="9"/>
      <c r="D914" s="9"/>
      <c r="E914" s="9"/>
    </row>
    <row r="915" spans="3:5" x14ac:dyDescent="0.3">
      <c r="C915" s="9"/>
      <c r="D915" s="9"/>
      <c r="E915" s="9"/>
    </row>
    <row r="916" spans="3:5" x14ac:dyDescent="0.3">
      <c r="C916" s="9"/>
      <c r="D916" s="9"/>
      <c r="E916" s="9"/>
    </row>
    <row r="917" spans="3:5" x14ac:dyDescent="0.3">
      <c r="C917" s="9"/>
      <c r="D917" s="9"/>
      <c r="E917" s="9"/>
    </row>
    <row r="918" spans="3:5" x14ac:dyDescent="0.3">
      <c r="C918" s="9"/>
      <c r="D918" s="9"/>
      <c r="E918" s="9"/>
    </row>
    <row r="919" spans="3:5" x14ac:dyDescent="0.3">
      <c r="C919" s="9"/>
      <c r="D919" s="9"/>
      <c r="E919" s="9"/>
    </row>
    <row r="920" spans="3:5" x14ac:dyDescent="0.3">
      <c r="C920" s="9"/>
      <c r="D920" s="9"/>
      <c r="E920" s="9"/>
    </row>
    <row r="921" spans="3:5" x14ac:dyDescent="0.3">
      <c r="C921" s="9"/>
      <c r="D921" s="9"/>
      <c r="E921" s="9"/>
    </row>
    <row r="922" spans="3:5" x14ac:dyDescent="0.3">
      <c r="C922" s="9"/>
      <c r="D922" s="9"/>
      <c r="E922" s="9"/>
    </row>
    <row r="923" spans="3:5" x14ac:dyDescent="0.3">
      <c r="C923" s="9"/>
      <c r="D923" s="9"/>
      <c r="E923" s="9"/>
    </row>
    <row r="924" spans="3:5" x14ac:dyDescent="0.3">
      <c r="C924" s="9"/>
      <c r="D924" s="9"/>
      <c r="E924" s="9"/>
    </row>
    <row r="925" spans="3:5" x14ac:dyDescent="0.3">
      <c r="C925" s="9"/>
      <c r="D925" s="9"/>
      <c r="E925" s="9"/>
    </row>
    <row r="926" spans="3:5" x14ac:dyDescent="0.3">
      <c r="C926" s="9"/>
      <c r="D926" s="9"/>
      <c r="E926" s="9"/>
    </row>
    <row r="927" spans="3:5" x14ac:dyDescent="0.3">
      <c r="C927" s="9"/>
      <c r="D927" s="9"/>
      <c r="E927" s="9"/>
    </row>
    <row r="928" spans="3:5" x14ac:dyDescent="0.3">
      <c r="C928" s="9"/>
      <c r="D928" s="9"/>
      <c r="E928" s="9"/>
    </row>
    <row r="929" spans="3:5" x14ac:dyDescent="0.3">
      <c r="C929" s="9"/>
      <c r="D929" s="9"/>
      <c r="E929" s="9"/>
    </row>
    <row r="930" spans="3:5" x14ac:dyDescent="0.3">
      <c r="C930" s="9"/>
      <c r="D930" s="9"/>
      <c r="E930" s="9"/>
    </row>
    <row r="931" spans="3:5" x14ac:dyDescent="0.3">
      <c r="C931" s="9"/>
      <c r="D931" s="9"/>
      <c r="E931" s="9"/>
    </row>
    <row r="932" spans="3:5" x14ac:dyDescent="0.3">
      <c r="C932" s="9"/>
      <c r="D932" s="9"/>
      <c r="E932" s="9"/>
    </row>
    <row r="933" spans="3:5" x14ac:dyDescent="0.3">
      <c r="C933" s="9"/>
      <c r="D933" s="9"/>
      <c r="E933" s="9"/>
    </row>
    <row r="934" spans="3:5" x14ac:dyDescent="0.3">
      <c r="C934" s="9"/>
      <c r="D934" s="9"/>
      <c r="E934" s="9"/>
    </row>
    <row r="935" spans="3:5" x14ac:dyDescent="0.3">
      <c r="C935" s="9"/>
      <c r="D935" s="9"/>
      <c r="E935" s="9"/>
    </row>
    <row r="936" spans="3:5" x14ac:dyDescent="0.3">
      <c r="C936" s="9"/>
      <c r="D936" s="9"/>
      <c r="E936" s="9"/>
    </row>
    <row r="937" spans="3:5" x14ac:dyDescent="0.3">
      <c r="C937" s="9"/>
      <c r="D937" s="9"/>
      <c r="E937" s="9"/>
    </row>
    <row r="938" spans="3:5" x14ac:dyDescent="0.3">
      <c r="C938" s="9"/>
      <c r="D938" s="9"/>
      <c r="E938" s="9"/>
    </row>
    <row r="939" spans="3:5" x14ac:dyDescent="0.3">
      <c r="C939" s="9"/>
      <c r="D939" s="9"/>
      <c r="E939" s="9"/>
    </row>
    <row r="940" spans="3:5" x14ac:dyDescent="0.3">
      <c r="C940" s="9"/>
      <c r="D940" s="9"/>
      <c r="E940" s="9"/>
    </row>
    <row r="941" spans="3:5" x14ac:dyDescent="0.3">
      <c r="C941" s="9"/>
      <c r="D941" s="9"/>
      <c r="E941" s="9"/>
    </row>
    <row r="942" spans="3:5" x14ac:dyDescent="0.3">
      <c r="C942" s="9"/>
      <c r="D942" s="9"/>
      <c r="E942" s="9"/>
    </row>
    <row r="943" spans="3:5" x14ac:dyDescent="0.3">
      <c r="C943" s="9"/>
      <c r="D943" s="9"/>
      <c r="E943" s="9"/>
    </row>
    <row r="944" spans="3:5" x14ac:dyDescent="0.3">
      <c r="C944" s="9"/>
      <c r="D944" s="9"/>
      <c r="E944" s="9"/>
    </row>
    <row r="945" spans="3:5" x14ac:dyDescent="0.3">
      <c r="C945" s="9"/>
      <c r="D945" s="9"/>
      <c r="E945" s="9"/>
    </row>
    <row r="946" spans="3:5" x14ac:dyDescent="0.3">
      <c r="C946" s="9"/>
      <c r="D946" s="9"/>
      <c r="E946" s="9"/>
    </row>
    <row r="947" spans="3:5" x14ac:dyDescent="0.3">
      <c r="C947" s="9"/>
      <c r="D947" s="9"/>
      <c r="E947" s="9"/>
    </row>
    <row r="948" spans="3:5" x14ac:dyDescent="0.3">
      <c r="C948" s="9"/>
      <c r="D948" s="9"/>
      <c r="E948" s="9"/>
    </row>
    <row r="949" spans="3:5" x14ac:dyDescent="0.3">
      <c r="C949" s="9"/>
      <c r="D949" s="9"/>
      <c r="E949" s="9"/>
    </row>
    <row r="950" spans="3:5" x14ac:dyDescent="0.3">
      <c r="C950" s="9"/>
      <c r="D950" s="9"/>
      <c r="E950" s="9"/>
    </row>
    <row r="951" spans="3:5" x14ac:dyDescent="0.3">
      <c r="C951" s="9"/>
      <c r="D951" s="9"/>
      <c r="E951" s="9"/>
    </row>
    <row r="952" spans="3:5" x14ac:dyDescent="0.3">
      <c r="C952" s="9"/>
      <c r="D952" s="9"/>
      <c r="E952" s="9"/>
    </row>
    <row r="953" spans="3:5" x14ac:dyDescent="0.3">
      <c r="C953" s="9"/>
      <c r="D953" s="9"/>
      <c r="E953" s="9"/>
    </row>
    <row r="954" spans="3:5" x14ac:dyDescent="0.3">
      <c r="C954" s="9"/>
      <c r="D954" s="9"/>
      <c r="E954" s="9"/>
    </row>
    <row r="955" spans="3:5" x14ac:dyDescent="0.3">
      <c r="C955" s="9"/>
      <c r="D955" s="9"/>
      <c r="E955" s="9"/>
    </row>
    <row r="956" spans="3:5" x14ac:dyDescent="0.3">
      <c r="C956" s="9"/>
      <c r="D956" s="9"/>
      <c r="E956" s="9"/>
    </row>
    <row r="957" spans="3:5" x14ac:dyDescent="0.3">
      <c r="C957" s="9"/>
      <c r="D957" s="9"/>
      <c r="E957" s="9"/>
    </row>
    <row r="958" spans="3:5" x14ac:dyDescent="0.3">
      <c r="C958" s="9"/>
      <c r="D958" s="9"/>
      <c r="E958" s="9"/>
    </row>
    <row r="959" spans="3:5" x14ac:dyDescent="0.3">
      <c r="C959" s="9"/>
      <c r="D959" s="9"/>
      <c r="E959" s="9"/>
    </row>
    <row r="960" spans="3:5" x14ac:dyDescent="0.3">
      <c r="C960" s="9"/>
      <c r="D960" s="9"/>
      <c r="E960" s="9"/>
    </row>
    <row r="961" spans="3:5" x14ac:dyDescent="0.3">
      <c r="C961" s="9"/>
      <c r="D961" s="9"/>
      <c r="E961" s="9"/>
    </row>
    <row r="962" spans="3:5" x14ac:dyDescent="0.3">
      <c r="C962" s="9"/>
      <c r="D962" s="9"/>
      <c r="E962" s="9"/>
    </row>
    <row r="963" spans="3:5" x14ac:dyDescent="0.3">
      <c r="C963" s="9"/>
      <c r="D963" s="9"/>
      <c r="E963" s="9"/>
    </row>
    <row r="964" spans="3:5" x14ac:dyDescent="0.3">
      <c r="C964" s="9"/>
      <c r="D964" s="9"/>
      <c r="E964" s="9"/>
    </row>
    <row r="965" spans="3:5" x14ac:dyDescent="0.3">
      <c r="C965" s="9"/>
      <c r="D965" s="9"/>
      <c r="E965" s="9"/>
    </row>
    <row r="966" spans="3:5" x14ac:dyDescent="0.3">
      <c r="C966" s="9"/>
      <c r="D966" s="9"/>
      <c r="E966" s="9"/>
    </row>
    <row r="967" spans="3:5" x14ac:dyDescent="0.3">
      <c r="C967" s="9"/>
      <c r="D967" s="9"/>
      <c r="E967" s="9"/>
    </row>
    <row r="968" spans="3:5" x14ac:dyDescent="0.3">
      <c r="C968" s="9"/>
      <c r="D968" s="9"/>
      <c r="E968" s="9"/>
    </row>
    <row r="969" spans="3:5" x14ac:dyDescent="0.3">
      <c r="C969" s="9"/>
      <c r="D969" s="9"/>
      <c r="E969" s="9"/>
    </row>
    <row r="970" spans="3:5" x14ac:dyDescent="0.3">
      <c r="C970" s="9"/>
      <c r="D970" s="9"/>
      <c r="E970" s="9"/>
    </row>
    <row r="971" spans="3:5" x14ac:dyDescent="0.3">
      <c r="C971" s="9"/>
      <c r="D971" s="9"/>
      <c r="E971" s="9"/>
    </row>
    <row r="972" spans="3:5" x14ac:dyDescent="0.3">
      <c r="C972" s="9"/>
      <c r="D972" s="9"/>
      <c r="E972" s="9"/>
    </row>
    <row r="973" spans="3:5" x14ac:dyDescent="0.3">
      <c r="C973" s="9"/>
      <c r="D973" s="9"/>
      <c r="E973" s="9"/>
    </row>
    <row r="974" spans="3:5" x14ac:dyDescent="0.3">
      <c r="C974" s="9"/>
      <c r="D974" s="9"/>
      <c r="E974" s="9"/>
    </row>
    <row r="975" spans="3:5" x14ac:dyDescent="0.3">
      <c r="C975" s="9"/>
      <c r="D975" s="9"/>
      <c r="E975" s="9"/>
    </row>
    <row r="976" spans="3:5" x14ac:dyDescent="0.3">
      <c r="C976" s="9"/>
      <c r="D976" s="9"/>
      <c r="E976" s="9"/>
    </row>
    <row r="977" spans="3:5" x14ac:dyDescent="0.3">
      <c r="C977" s="9"/>
      <c r="D977" s="9"/>
      <c r="E977" s="9"/>
    </row>
    <row r="978" spans="3:5" x14ac:dyDescent="0.3">
      <c r="C978" s="9"/>
      <c r="D978" s="9"/>
      <c r="E978" s="9"/>
    </row>
    <row r="979" spans="3:5" x14ac:dyDescent="0.3">
      <c r="C979" s="9"/>
      <c r="D979" s="9"/>
      <c r="E979" s="9"/>
    </row>
    <row r="980" spans="3:5" x14ac:dyDescent="0.3">
      <c r="C980" s="9"/>
      <c r="D980" s="9"/>
      <c r="E980" s="9"/>
    </row>
    <row r="981" spans="3:5" x14ac:dyDescent="0.3">
      <c r="C981" s="9"/>
      <c r="D981" s="9"/>
      <c r="E981" s="9"/>
    </row>
    <row r="982" spans="3:5" x14ac:dyDescent="0.3">
      <c r="C982" s="9"/>
      <c r="D982" s="9"/>
      <c r="E982" s="9"/>
    </row>
    <row r="983" spans="3:5" x14ac:dyDescent="0.3">
      <c r="C983" s="9"/>
      <c r="D983" s="9"/>
      <c r="E983" s="9"/>
    </row>
    <row r="984" spans="3:5" x14ac:dyDescent="0.3">
      <c r="C984" s="9"/>
      <c r="D984" s="9"/>
      <c r="E984" s="9"/>
    </row>
    <row r="985" spans="3:5" x14ac:dyDescent="0.3">
      <c r="C985" s="9"/>
      <c r="D985" s="9"/>
      <c r="E985" s="9"/>
    </row>
    <row r="986" spans="3:5" x14ac:dyDescent="0.3">
      <c r="C986" s="9"/>
      <c r="D986" s="9"/>
      <c r="E986" s="9"/>
    </row>
    <row r="987" spans="3:5" x14ac:dyDescent="0.3">
      <c r="C987" s="9"/>
      <c r="D987" s="9"/>
      <c r="E987" s="9"/>
    </row>
    <row r="988" spans="3:5" x14ac:dyDescent="0.3">
      <c r="C988" s="9"/>
      <c r="D988" s="9"/>
      <c r="E988" s="9"/>
    </row>
    <row r="989" spans="3:5" x14ac:dyDescent="0.3">
      <c r="C989" s="9"/>
      <c r="D989" s="9"/>
      <c r="E989" s="9"/>
    </row>
    <row r="990" spans="3:5" x14ac:dyDescent="0.3">
      <c r="C990" s="9"/>
      <c r="D990" s="9"/>
      <c r="E990" s="9"/>
    </row>
    <row r="991" spans="3:5" x14ac:dyDescent="0.3">
      <c r="C991" s="9"/>
      <c r="D991" s="9"/>
      <c r="E991" s="9"/>
    </row>
    <row r="992" spans="3:5" x14ac:dyDescent="0.3">
      <c r="C992" s="9"/>
      <c r="D992" s="9"/>
      <c r="E992" s="9"/>
    </row>
    <row r="993" spans="3:5" x14ac:dyDescent="0.3">
      <c r="C993" s="9"/>
      <c r="D993" s="9"/>
      <c r="E993" s="9"/>
    </row>
    <row r="994" spans="3:5" x14ac:dyDescent="0.3">
      <c r="C994" s="9"/>
      <c r="D994" s="9"/>
      <c r="E994" s="9"/>
    </row>
    <row r="995" spans="3:5" x14ac:dyDescent="0.3">
      <c r="C995" s="9"/>
      <c r="D995" s="9"/>
      <c r="E995" s="9"/>
    </row>
    <row r="996" spans="3:5" x14ac:dyDescent="0.3">
      <c r="C996" s="9"/>
      <c r="D996" s="9"/>
      <c r="E996" s="9"/>
    </row>
    <row r="997" spans="3:5" x14ac:dyDescent="0.3">
      <c r="C997" s="9"/>
      <c r="D997" s="9"/>
      <c r="E997" s="9"/>
    </row>
    <row r="998" spans="3:5" x14ac:dyDescent="0.3">
      <c r="C998" s="9"/>
      <c r="D998" s="9"/>
      <c r="E998" s="9"/>
    </row>
    <row r="999" spans="3:5" x14ac:dyDescent="0.3">
      <c r="C999" s="9"/>
      <c r="D999" s="9"/>
      <c r="E999" s="9"/>
    </row>
    <row r="1000" spans="3:5" x14ac:dyDescent="0.3">
      <c r="C1000" s="9"/>
      <c r="D1000" s="9"/>
      <c r="E1000" s="9"/>
    </row>
    <row r="1001" spans="3:5" x14ac:dyDescent="0.3">
      <c r="C1001" s="9"/>
      <c r="D1001" s="9"/>
      <c r="E1001" s="9"/>
    </row>
    <row r="1002" spans="3:5" x14ac:dyDescent="0.3">
      <c r="C1002" s="9"/>
      <c r="D1002" s="9"/>
      <c r="E1002" s="9"/>
    </row>
    <row r="1003" spans="3:5" x14ac:dyDescent="0.3">
      <c r="C1003" s="9"/>
      <c r="D1003" s="9"/>
      <c r="E1003" s="9"/>
    </row>
    <row r="1004" spans="3:5" x14ac:dyDescent="0.3">
      <c r="C1004" s="9"/>
      <c r="D1004" s="9"/>
      <c r="E1004" s="9"/>
    </row>
    <row r="1005" spans="3:5" x14ac:dyDescent="0.3">
      <c r="C1005" s="9"/>
      <c r="D1005" s="9"/>
      <c r="E1005" s="9"/>
    </row>
    <row r="1006" spans="3:5" x14ac:dyDescent="0.3">
      <c r="C1006" s="9"/>
      <c r="D1006" s="9"/>
      <c r="E1006" s="9"/>
    </row>
    <row r="1007" spans="3:5" x14ac:dyDescent="0.3">
      <c r="C1007" s="9"/>
      <c r="D1007" s="9"/>
      <c r="E1007" s="9"/>
    </row>
    <row r="1008" spans="3:5" x14ac:dyDescent="0.3">
      <c r="C1008" s="9"/>
      <c r="D1008" s="9"/>
      <c r="E1008" s="9"/>
    </row>
    <row r="1009" spans="3:5" x14ac:dyDescent="0.3">
      <c r="C1009" s="9"/>
      <c r="D1009" s="9"/>
      <c r="E1009" s="9"/>
    </row>
    <row r="1010" spans="3:5" x14ac:dyDescent="0.3">
      <c r="C1010" s="9"/>
      <c r="D1010" s="9"/>
      <c r="E1010" s="9"/>
    </row>
    <row r="1011" spans="3:5" x14ac:dyDescent="0.3">
      <c r="C1011" s="9"/>
      <c r="D1011" s="9"/>
      <c r="E1011" s="9"/>
    </row>
    <row r="1012" spans="3:5" x14ac:dyDescent="0.3">
      <c r="C1012" s="9"/>
      <c r="D1012" s="9"/>
      <c r="E1012" s="9"/>
    </row>
    <row r="1013" spans="3:5" x14ac:dyDescent="0.3">
      <c r="C1013" s="9"/>
      <c r="D1013" s="9"/>
      <c r="E1013" s="9"/>
    </row>
    <row r="1014" spans="3:5" x14ac:dyDescent="0.3">
      <c r="C1014" s="9"/>
      <c r="D1014" s="9"/>
      <c r="E1014" s="9"/>
    </row>
    <row r="1015" spans="3:5" x14ac:dyDescent="0.3">
      <c r="C1015" s="9"/>
      <c r="D1015" s="9"/>
      <c r="E1015" s="9"/>
    </row>
    <row r="1016" spans="3:5" x14ac:dyDescent="0.3">
      <c r="C1016" s="9"/>
      <c r="D1016" s="9"/>
      <c r="E1016" s="9"/>
    </row>
    <row r="1017" spans="3:5" x14ac:dyDescent="0.3">
      <c r="C1017" s="9"/>
      <c r="D1017" s="9"/>
      <c r="E1017" s="9"/>
    </row>
    <row r="1018" spans="3:5" x14ac:dyDescent="0.3">
      <c r="C1018" s="9"/>
      <c r="D1018" s="9"/>
      <c r="E1018" s="9"/>
    </row>
    <row r="1019" spans="3:5" x14ac:dyDescent="0.3">
      <c r="C1019" s="9"/>
      <c r="D1019" s="9"/>
      <c r="E1019" s="9"/>
    </row>
    <row r="1020" spans="3:5" x14ac:dyDescent="0.3">
      <c r="C1020" s="9"/>
      <c r="D1020" s="9"/>
      <c r="E1020" s="9"/>
    </row>
    <row r="1021" spans="3:5" x14ac:dyDescent="0.3">
      <c r="C1021" s="9"/>
      <c r="D1021" s="9"/>
      <c r="E1021" s="9"/>
    </row>
    <row r="1022" spans="3:5" x14ac:dyDescent="0.3">
      <c r="C1022" s="9"/>
      <c r="D1022" s="9"/>
      <c r="E1022" s="9"/>
    </row>
    <row r="1023" spans="3:5" x14ac:dyDescent="0.3">
      <c r="C1023" s="9"/>
      <c r="D1023" s="9"/>
      <c r="E1023" s="9"/>
    </row>
    <row r="1024" spans="3:5" x14ac:dyDescent="0.3">
      <c r="C1024" s="9"/>
      <c r="D1024" s="9"/>
      <c r="E1024" s="9"/>
    </row>
    <row r="1025" spans="3:5" x14ac:dyDescent="0.3">
      <c r="C1025" s="9"/>
      <c r="D1025" s="9"/>
      <c r="E1025" s="9"/>
    </row>
    <row r="1026" spans="3:5" x14ac:dyDescent="0.3">
      <c r="C1026" s="9"/>
      <c r="D1026" s="9"/>
      <c r="E1026" s="9"/>
    </row>
    <row r="1027" spans="3:5" x14ac:dyDescent="0.3">
      <c r="C1027" s="9"/>
      <c r="D1027" s="9"/>
      <c r="E1027" s="9"/>
    </row>
    <row r="1028" spans="3:5" x14ac:dyDescent="0.3">
      <c r="C1028" s="9"/>
      <c r="D1028" s="9"/>
      <c r="E1028" s="9"/>
    </row>
    <row r="1029" spans="3:5" x14ac:dyDescent="0.3">
      <c r="C1029" s="9"/>
      <c r="D1029" s="9"/>
      <c r="E1029" s="9"/>
    </row>
    <row r="1030" spans="3:5" x14ac:dyDescent="0.3">
      <c r="C1030" s="9"/>
      <c r="D1030" s="9"/>
      <c r="E1030" s="9"/>
    </row>
    <row r="1031" spans="3:5" x14ac:dyDescent="0.3">
      <c r="C1031" s="9"/>
      <c r="D1031" s="9"/>
      <c r="E1031" s="9"/>
    </row>
    <row r="1032" spans="3:5" x14ac:dyDescent="0.3">
      <c r="C1032" s="9"/>
      <c r="D1032" s="9"/>
      <c r="E1032" s="9"/>
    </row>
    <row r="1033" spans="3:5" x14ac:dyDescent="0.3">
      <c r="C1033" s="9"/>
      <c r="D1033" s="9"/>
      <c r="E1033" s="9"/>
    </row>
    <row r="1034" spans="3:5" x14ac:dyDescent="0.3">
      <c r="C1034" s="9"/>
      <c r="D1034" s="9"/>
      <c r="E1034" s="9"/>
    </row>
    <row r="1035" spans="3:5" x14ac:dyDescent="0.3">
      <c r="C1035" s="9"/>
      <c r="D1035" s="9"/>
      <c r="E1035" s="9"/>
    </row>
    <row r="1036" spans="3:5" x14ac:dyDescent="0.3">
      <c r="C1036" s="9"/>
      <c r="D1036" s="9"/>
      <c r="E1036" s="9"/>
    </row>
    <row r="1037" spans="3:5" x14ac:dyDescent="0.3">
      <c r="C1037" s="9"/>
      <c r="D1037" s="9"/>
      <c r="E1037" s="9"/>
    </row>
    <row r="1038" spans="3:5" x14ac:dyDescent="0.3">
      <c r="C1038" s="9"/>
      <c r="D1038" s="9"/>
      <c r="E1038" s="9"/>
    </row>
    <row r="1039" spans="3:5" x14ac:dyDescent="0.3">
      <c r="C1039" s="9"/>
      <c r="D1039" s="9"/>
      <c r="E1039" s="9"/>
    </row>
    <row r="1040" spans="3:5" x14ac:dyDescent="0.3">
      <c r="C1040" s="9"/>
      <c r="D1040" s="9"/>
      <c r="E1040" s="9"/>
    </row>
    <row r="1041" spans="3:5" x14ac:dyDescent="0.3">
      <c r="C1041" s="9"/>
      <c r="D1041" s="9"/>
      <c r="E1041" s="9"/>
    </row>
    <row r="1042" spans="3:5" x14ac:dyDescent="0.3">
      <c r="C1042" s="9"/>
      <c r="D1042" s="9"/>
      <c r="E1042" s="9"/>
    </row>
    <row r="1043" spans="3:5" x14ac:dyDescent="0.3">
      <c r="C1043" s="9"/>
      <c r="D1043" s="9"/>
      <c r="E1043" s="9"/>
    </row>
    <row r="1044" spans="3:5" x14ac:dyDescent="0.3">
      <c r="C1044" s="9"/>
      <c r="D1044" s="9"/>
      <c r="E1044" s="9"/>
    </row>
    <row r="1045" spans="3:5" x14ac:dyDescent="0.3">
      <c r="C1045" s="9"/>
      <c r="D1045" s="9"/>
      <c r="E1045" s="9"/>
    </row>
    <row r="1046" spans="3:5" x14ac:dyDescent="0.3">
      <c r="C1046" s="9"/>
      <c r="D1046" s="9"/>
      <c r="E1046" s="9"/>
    </row>
    <row r="1047" spans="3:5" x14ac:dyDescent="0.3">
      <c r="C1047" s="9"/>
      <c r="D1047" s="9"/>
      <c r="E1047" s="9"/>
    </row>
    <row r="1048" spans="3:5" x14ac:dyDescent="0.3">
      <c r="C1048" s="9"/>
      <c r="D1048" s="9"/>
      <c r="E1048" s="9"/>
    </row>
    <row r="1049" spans="3:5" x14ac:dyDescent="0.3">
      <c r="C1049" s="9"/>
      <c r="D1049" s="9"/>
      <c r="E1049" s="9"/>
    </row>
    <row r="1050" spans="3:5" x14ac:dyDescent="0.3">
      <c r="C1050" s="9"/>
      <c r="D1050" s="9"/>
      <c r="E1050" s="9"/>
    </row>
    <row r="1051" spans="3:5" x14ac:dyDescent="0.3">
      <c r="C1051" s="9"/>
      <c r="D1051" s="9"/>
      <c r="E1051" s="9"/>
    </row>
    <row r="1052" spans="3:5" x14ac:dyDescent="0.3">
      <c r="C1052" s="9"/>
      <c r="D1052" s="9"/>
      <c r="E1052" s="9"/>
    </row>
    <row r="1053" spans="3:5" x14ac:dyDescent="0.3">
      <c r="C1053" s="9"/>
      <c r="D1053" s="9"/>
      <c r="E1053" s="9"/>
    </row>
    <row r="1054" spans="3:5" x14ac:dyDescent="0.3">
      <c r="C1054" s="9"/>
      <c r="D1054" s="9"/>
      <c r="E1054" s="9"/>
    </row>
    <row r="1055" spans="3:5" x14ac:dyDescent="0.3">
      <c r="C1055" s="9"/>
      <c r="D1055" s="9"/>
      <c r="E1055" s="9"/>
    </row>
    <row r="1056" spans="3:5" x14ac:dyDescent="0.3">
      <c r="C1056" s="9"/>
      <c r="D1056" s="9"/>
      <c r="E1056" s="9"/>
    </row>
    <row r="1057" spans="3:5" x14ac:dyDescent="0.3">
      <c r="C1057" s="9"/>
      <c r="D1057" s="9"/>
      <c r="E1057" s="9"/>
    </row>
    <row r="1058" spans="3:5" x14ac:dyDescent="0.3">
      <c r="C1058" s="9"/>
      <c r="D1058" s="9"/>
      <c r="E1058" s="9"/>
    </row>
    <row r="1059" spans="3:5" x14ac:dyDescent="0.3">
      <c r="C1059" s="9"/>
      <c r="D1059" s="9"/>
      <c r="E1059" s="9"/>
    </row>
    <row r="1060" spans="3:5" x14ac:dyDescent="0.3">
      <c r="C1060" s="9"/>
      <c r="D1060" s="9"/>
      <c r="E1060" s="9"/>
    </row>
    <row r="1061" spans="3:5" x14ac:dyDescent="0.3">
      <c r="C1061" s="9"/>
      <c r="D1061" s="9"/>
      <c r="E1061" s="9"/>
    </row>
    <row r="1062" spans="3:5" x14ac:dyDescent="0.3">
      <c r="C1062" s="9"/>
      <c r="D1062" s="9"/>
      <c r="E1062" s="9"/>
    </row>
    <row r="1063" spans="3:5" x14ac:dyDescent="0.3">
      <c r="C1063" s="9"/>
      <c r="D1063" s="9"/>
      <c r="E1063" s="9"/>
    </row>
    <row r="1064" spans="3:5" x14ac:dyDescent="0.3">
      <c r="C1064" s="9"/>
      <c r="D1064" s="9"/>
      <c r="E1064" s="9"/>
    </row>
    <row r="1065" spans="3:5" x14ac:dyDescent="0.3">
      <c r="C1065" s="9"/>
      <c r="D1065" s="9"/>
      <c r="E1065" s="9"/>
    </row>
    <row r="1066" spans="3:5" x14ac:dyDescent="0.3">
      <c r="C1066" s="9"/>
      <c r="D1066" s="9"/>
      <c r="E1066" s="9"/>
    </row>
    <row r="1067" spans="3:5" x14ac:dyDescent="0.3">
      <c r="C1067" s="9"/>
      <c r="D1067" s="9"/>
      <c r="E1067" s="9"/>
    </row>
    <row r="1068" spans="3:5" x14ac:dyDescent="0.3">
      <c r="C1068" s="9"/>
      <c r="D1068" s="9"/>
      <c r="E1068" s="9"/>
    </row>
    <row r="1069" spans="3:5" x14ac:dyDescent="0.3">
      <c r="C1069" s="9"/>
      <c r="D1069" s="9"/>
      <c r="E1069" s="9"/>
    </row>
    <row r="1070" spans="3:5" x14ac:dyDescent="0.3">
      <c r="C1070" s="9"/>
      <c r="D1070" s="9"/>
      <c r="E1070" s="9"/>
    </row>
    <row r="1071" spans="3:5" x14ac:dyDescent="0.3">
      <c r="C1071" s="9"/>
      <c r="D1071" s="9"/>
      <c r="E1071" s="9"/>
    </row>
    <row r="1072" spans="3:5" x14ac:dyDescent="0.3">
      <c r="C1072" s="9"/>
      <c r="D1072" s="9"/>
      <c r="E1072" s="9"/>
    </row>
    <row r="1073" spans="3:5" x14ac:dyDescent="0.3">
      <c r="C1073" s="9"/>
      <c r="D1073" s="9"/>
      <c r="E1073" s="9"/>
    </row>
    <row r="1074" spans="3:5" x14ac:dyDescent="0.3">
      <c r="C1074" s="9"/>
      <c r="D1074" s="9"/>
      <c r="E1074" s="9"/>
    </row>
    <row r="1075" spans="3:5" x14ac:dyDescent="0.3">
      <c r="C1075" s="9"/>
      <c r="D1075" s="9"/>
      <c r="E1075" s="9"/>
    </row>
    <row r="1076" spans="3:5" x14ac:dyDescent="0.3">
      <c r="C1076" s="9"/>
      <c r="D1076" s="9"/>
      <c r="E1076" s="9"/>
    </row>
    <row r="1077" spans="3:5" x14ac:dyDescent="0.3">
      <c r="C1077" s="9"/>
      <c r="D1077" s="9"/>
      <c r="E1077" s="9"/>
    </row>
    <row r="1078" spans="3:5" x14ac:dyDescent="0.3">
      <c r="C1078" s="9"/>
      <c r="D1078" s="9"/>
      <c r="E1078" s="9"/>
    </row>
    <row r="1079" spans="3:5" x14ac:dyDescent="0.3">
      <c r="C1079" s="9"/>
      <c r="D1079" s="9"/>
      <c r="E1079" s="9"/>
    </row>
    <row r="1080" spans="3:5" x14ac:dyDescent="0.3">
      <c r="C1080" s="9"/>
      <c r="D1080" s="9"/>
      <c r="E1080" s="9"/>
    </row>
    <row r="1081" spans="3:5" x14ac:dyDescent="0.3">
      <c r="C1081" s="9"/>
      <c r="D1081" s="9"/>
      <c r="E1081" s="9"/>
    </row>
    <row r="1082" spans="3:5" x14ac:dyDescent="0.3">
      <c r="C1082" s="9"/>
      <c r="D1082" s="9"/>
      <c r="E1082" s="9"/>
    </row>
    <row r="1083" spans="3:5" x14ac:dyDescent="0.3">
      <c r="C1083" s="9"/>
      <c r="D1083" s="9"/>
      <c r="E1083" s="9"/>
    </row>
    <row r="1084" spans="3:5" x14ac:dyDescent="0.3">
      <c r="C1084" s="9"/>
      <c r="D1084" s="9"/>
      <c r="E1084" s="9"/>
    </row>
    <row r="1085" spans="3:5" x14ac:dyDescent="0.3">
      <c r="C1085" s="9"/>
      <c r="D1085" s="9"/>
      <c r="E1085" s="9"/>
    </row>
    <row r="1086" spans="3:5" x14ac:dyDescent="0.3">
      <c r="C1086" s="9"/>
      <c r="D1086" s="9"/>
      <c r="E1086" s="9"/>
    </row>
    <row r="1087" spans="3:5" x14ac:dyDescent="0.3">
      <c r="C1087" s="9"/>
      <c r="D1087" s="9"/>
      <c r="E1087" s="9"/>
    </row>
    <row r="1088" spans="3:5" x14ac:dyDescent="0.3">
      <c r="C1088" s="9"/>
      <c r="D1088" s="9"/>
      <c r="E1088" s="9"/>
    </row>
    <row r="1089" spans="3:5" x14ac:dyDescent="0.3">
      <c r="C1089" s="9"/>
      <c r="D1089" s="9"/>
      <c r="E1089" s="9"/>
    </row>
    <row r="1090" spans="3:5" x14ac:dyDescent="0.3">
      <c r="C1090" s="9"/>
      <c r="D1090" s="9"/>
      <c r="E1090" s="9"/>
    </row>
    <row r="1091" spans="3:5" x14ac:dyDescent="0.3">
      <c r="C1091" s="9"/>
      <c r="D1091" s="9"/>
      <c r="E1091" s="9"/>
    </row>
    <row r="1092" spans="3:5" x14ac:dyDescent="0.3">
      <c r="C1092" s="9"/>
      <c r="D1092" s="9"/>
      <c r="E1092" s="9"/>
    </row>
    <row r="1093" spans="3:5" x14ac:dyDescent="0.3">
      <c r="C1093" s="9"/>
      <c r="D1093" s="9"/>
      <c r="E1093" s="9"/>
    </row>
    <row r="1094" spans="3:5" x14ac:dyDescent="0.3">
      <c r="C1094" s="9"/>
      <c r="D1094" s="9"/>
      <c r="E1094" s="9"/>
    </row>
    <row r="1095" spans="3:5" x14ac:dyDescent="0.3">
      <c r="C1095" s="9"/>
      <c r="D1095" s="9"/>
      <c r="E1095" s="9"/>
    </row>
    <row r="1096" spans="3:5" x14ac:dyDescent="0.3">
      <c r="C1096" s="9"/>
      <c r="D1096" s="9"/>
      <c r="E1096" s="9"/>
    </row>
    <row r="1097" spans="3:5" x14ac:dyDescent="0.3">
      <c r="C1097" s="9"/>
      <c r="D1097" s="9"/>
      <c r="E1097" s="9"/>
    </row>
    <row r="1098" spans="3:5" x14ac:dyDescent="0.3">
      <c r="C1098" s="9"/>
      <c r="D1098" s="9"/>
      <c r="E1098" s="9"/>
    </row>
    <row r="1099" spans="3:5" x14ac:dyDescent="0.3">
      <c r="C1099" s="9"/>
      <c r="D1099" s="9"/>
      <c r="E1099" s="9"/>
    </row>
    <row r="1100" spans="3:5" x14ac:dyDescent="0.3">
      <c r="C1100" s="9"/>
      <c r="D1100" s="9"/>
      <c r="E1100" s="9"/>
    </row>
    <row r="1101" spans="3:5" x14ac:dyDescent="0.3">
      <c r="C1101" s="9"/>
      <c r="D1101" s="9"/>
      <c r="E1101" s="9"/>
    </row>
    <row r="1102" spans="3:5" x14ac:dyDescent="0.3">
      <c r="C1102" s="9"/>
      <c r="D1102" s="9"/>
      <c r="E1102" s="9"/>
    </row>
    <row r="1103" spans="3:5" x14ac:dyDescent="0.3">
      <c r="C1103" s="9"/>
      <c r="D1103" s="9"/>
      <c r="E1103" s="9"/>
    </row>
    <row r="1104" spans="3:5" x14ac:dyDescent="0.3">
      <c r="C1104" s="9"/>
      <c r="D1104" s="9"/>
      <c r="E1104" s="9"/>
    </row>
    <row r="1105" spans="3:5" x14ac:dyDescent="0.3">
      <c r="C1105" s="9"/>
      <c r="D1105" s="9"/>
      <c r="E1105" s="9"/>
    </row>
    <row r="1106" spans="3:5" x14ac:dyDescent="0.3">
      <c r="C1106" s="9"/>
      <c r="D1106" s="9"/>
      <c r="E1106" s="9"/>
    </row>
    <row r="1107" spans="3:5" x14ac:dyDescent="0.3">
      <c r="C1107" s="9"/>
      <c r="D1107" s="9"/>
      <c r="E1107" s="9"/>
    </row>
    <row r="1108" spans="3:5" x14ac:dyDescent="0.3">
      <c r="C1108" s="9"/>
      <c r="D1108" s="9"/>
      <c r="E1108" s="9"/>
    </row>
    <row r="1109" spans="3:5" x14ac:dyDescent="0.3">
      <c r="C1109" s="9"/>
      <c r="D1109" s="9"/>
      <c r="E1109" s="9"/>
    </row>
    <row r="1110" spans="3:5" x14ac:dyDescent="0.3">
      <c r="C1110" s="9"/>
      <c r="D1110" s="9"/>
      <c r="E1110" s="9"/>
    </row>
    <row r="1111" spans="3:5" x14ac:dyDescent="0.3">
      <c r="C1111" s="9"/>
      <c r="D1111" s="9"/>
      <c r="E1111" s="9"/>
    </row>
    <row r="1112" spans="3:5" x14ac:dyDescent="0.3">
      <c r="C1112" s="9"/>
      <c r="D1112" s="9"/>
      <c r="E1112" s="9"/>
    </row>
    <row r="1113" spans="3:5" x14ac:dyDescent="0.3">
      <c r="C1113" s="9"/>
      <c r="D1113" s="9"/>
      <c r="E1113" s="9"/>
    </row>
    <row r="1114" spans="3:5" x14ac:dyDescent="0.3">
      <c r="C1114" s="9"/>
      <c r="D1114" s="9"/>
      <c r="E1114" s="9"/>
    </row>
    <row r="1115" spans="3:5" x14ac:dyDescent="0.3">
      <c r="C1115" s="9"/>
      <c r="D1115" s="9"/>
      <c r="E1115" s="9"/>
    </row>
    <row r="1116" spans="3:5" x14ac:dyDescent="0.3">
      <c r="C1116" s="9"/>
      <c r="D1116" s="9"/>
      <c r="E1116" s="9"/>
    </row>
    <row r="1117" spans="3:5" x14ac:dyDescent="0.3">
      <c r="C1117" s="9"/>
      <c r="D1117" s="9"/>
      <c r="E1117" s="9"/>
    </row>
    <row r="1118" spans="3:5" x14ac:dyDescent="0.3">
      <c r="C1118" s="9"/>
      <c r="D1118" s="9"/>
      <c r="E1118" s="9"/>
    </row>
    <row r="1119" spans="3:5" x14ac:dyDescent="0.3">
      <c r="C1119" s="9"/>
      <c r="D1119" s="9"/>
      <c r="E1119" s="9"/>
    </row>
    <row r="1120" spans="3:5" x14ac:dyDescent="0.3">
      <c r="C1120" s="9"/>
      <c r="D1120" s="9"/>
      <c r="E1120" s="9"/>
    </row>
    <row r="1121" spans="3:5" x14ac:dyDescent="0.3">
      <c r="C1121" s="9"/>
      <c r="D1121" s="9"/>
      <c r="E1121" s="9"/>
    </row>
    <row r="1122" spans="3:5" x14ac:dyDescent="0.3">
      <c r="C1122" s="9"/>
      <c r="D1122" s="9"/>
      <c r="E1122" s="9"/>
    </row>
    <row r="1123" spans="3:5" x14ac:dyDescent="0.3">
      <c r="C1123" s="9"/>
      <c r="D1123" s="9"/>
      <c r="E1123" s="9"/>
    </row>
    <row r="1124" spans="3:5" x14ac:dyDescent="0.3">
      <c r="C1124" s="9"/>
      <c r="D1124" s="9"/>
      <c r="E1124" s="9"/>
    </row>
    <row r="1125" spans="3:5" x14ac:dyDescent="0.3">
      <c r="C1125" s="9"/>
      <c r="D1125" s="9"/>
      <c r="E1125" s="9"/>
    </row>
    <row r="1126" spans="3:5" x14ac:dyDescent="0.3">
      <c r="C1126" s="9"/>
      <c r="D1126" s="9"/>
      <c r="E1126" s="9"/>
    </row>
    <row r="1127" spans="3:5" x14ac:dyDescent="0.3">
      <c r="C1127" s="9"/>
      <c r="D1127" s="9"/>
      <c r="E1127" s="9"/>
    </row>
    <row r="1128" spans="3:5" x14ac:dyDescent="0.3">
      <c r="C1128" s="9"/>
      <c r="D1128" s="9"/>
      <c r="E1128" s="9"/>
    </row>
    <row r="1129" spans="3:5" x14ac:dyDescent="0.3">
      <c r="C1129" s="9"/>
      <c r="D1129" s="9"/>
      <c r="E1129" s="9"/>
    </row>
    <row r="1130" spans="3:5" x14ac:dyDescent="0.3">
      <c r="C1130" s="9"/>
      <c r="D1130" s="9"/>
      <c r="E1130" s="9"/>
    </row>
    <row r="1131" spans="3:5" x14ac:dyDescent="0.3">
      <c r="C1131" s="9"/>
      <c r="D1131" s="9"/>
      <c r="E1131" s="9"/>
    </row>
    <row r="1132" spans="3:5" x14ac:dyDescent="0.3">
      <c r="C1132" s="9"/>
      <c r="D1132" s="9"/>
      <c r="E1132" s="9"/>
    </row>
    <row r="1133" spans="3:5" x14ac:dyDescent="0.3">
      <c r="C1133" s="9"/>
      <c r="D1133" s="9"/>
      <c r="E1133" s="9"/>
    </row>
    <row r="1134" spans="3:5" x14ac:dyDescent="0.3">
      <c r="C1134" s="9"/>
      <c r="D1134" s="9"/>
      <c r="E1134" s="9"/>
    </row>
    <row r="1135" spans="3:5" x14ac:dyDescent="0.3">
      <c r="C1135" s="9"/>
      <c r="D1135" s="9"/>
      <c r="E1135" s="9"/>
    </row>
    <row r="1136" spans="3:5" x14ac:dyDescent="0.3">
      <c r="C1136" s="9"/>
      <c r="D1136" s="9"/>
      <c r="E1136" s="9"/>
    </row>
    <row r="1137" spans="3:5" x14ac:dyDescent="0.3">
      <c r="C1137" s="9"/>
      <c r="D1137" s="9"/>
      <c r="E1137" s="9"/>
    </row>
    <row r="1138" spans="3:5" x14ac:dyDescent="0.3">
      <c r="C1138" s="9"/>
      <c r="D1138" s="9"/>
      <c r="E1138" s="9"/>
    </row>
    <row r="1139" spans="3:5" x14ac:dyDescent="0.3">
      <c r="C1139" s="9"/>
      <c r="D1139" s="9"/>
      <c r="E1139" s="9"/>
    </row>
    <row r="1140" spans="3:5" x14ac:dyDescent="0.3">
      <c r="C1140" s="9"/>
      <c r="D1140" s="9"/>
      <c r="E1140" s="9"/>
    </row>
    <row r="1141" spans="3:5" x14ac:dyDescent="0.3">
      <c r="C1141" s="9"/>
      <c r="D1141" s="9"/>
      <c r="E1141" s="9"/>
    </row>
    <row r="1142" spans="3:5" x14ac:dyDescent="0.3">
      <c r="C1142" s="9"/>
      <c r="D1142" s="9"/>
      <c r="E1142" s="9"/>
    </row>
    <row r="1143" spans="3:5" x14ac:dyDescent="0.3">
      <c r="C1143" s="9"/>
      <c r="D1143" s="9"/>
      <c r="E1143" s="9"/>
    </row>
    <row r="1144" spans="3:5" x14ac:dyDescent="0.3">
      <c r="C1144" s="9"/>
      <c r="D1144" s="9"/>
      <c r="E1144" s="9"/>
    </row>
    <row r="1145" spans="3:5" x14ac:dyDescent="0.3">
      <c r="C1145" s="9"/>
      <c r="D1145" s="9"/>
      <c r="E1145" s="9"/>
    </row>
    <row r="1146" spans="3:5" x14ac:dyDescent="0.3">
      <c r="C1146" s="9"/>
      <c r="D1146" s="9"/>
      <c r="E1146" s="9"/>
    </row>
    <row r="1147" spans="3:5" x14ac:dyDescent="0.3">
      <c r="C1147" s="9"/>
      <c r="D1147" s="9"/>
      <c r="E1147" s="9"/>
    </row>
    <row r="1148" spans="3:5" x14ac:dyDescent="0.3">
      <c r="C1148" s="9"/>
      <c r="D1148" s="9"/>
      <c r="E1148" s="9"/>
    </row>
    <row r="1149" spans="3:5" x14ac:dyDescent="0.3">
      <c r="C1149" s="9"/>
      <c r="D1149" s="9"/>
      <c r="E1149" s="9"/>
    </row>
    <row r="1150" spans="3:5" x14ac:dyDescent="0.3">
      <c r="C1150" s="9"/>
      <c r="D1150" s="9"/>
      <c r="E1150" s="9"/>
    </row>
    <row r="1151" spans="3:5" x14ac:dyDescent="0.3">
      <c r="C1151" s="9"/>
      <c r="D1151" s="9"/>
      <c r="E1151" s="9"/>
    </row>
    <row r="1152" spans="3:5" x14ac:dyDescent="0.3">
      <c r="C1152" s="9"/>
      <c r="D1152" s="9"/>
      <c r="E1152" s="9"/>
    </row>
    <row r="1153" spans="3:5" x14ac:dyDescent="0.3">
      <c r="C1153" s="9"/>
      <c r="D1153" s="9"/>
      <c r="E1153" s="9"/>
    </row>
    <row r="1154" spans="3:5" x14ac:dyDescent="0.3">
      <c r="C1154" s="9"/>
      <c r="D1154" s="9"/>
      <c r="E1154" s="9"/>
    </row>
    <row r="1155" spans="3:5" x14ac:dyDescent="0.3">
      <c r="C1155" s="9"/>
      <c r="D1155" s="9"/>
      <c r="E1155" s="9"/>
    </row>
    <row r="1156" spans="3:5" x14ac:dyDescent="0.3">
      <c r="C1156" s="9"/>
      <c r="D1156" s="9"/>
      <c r="E1156" s="9"/>
    </row>
    <row r="1157" spans="3:5" x14ac:dyDescent="0.3">
      <c r="C1157" s="9"/>
      <c r="D1157" s="9"/>
      <c r="E1157" s="9"/>
    </row>
    <row r="1158" spans="3:5" x14ac:dyDescent="0.3">
      <c r="C1158" s="9"/>
      <c r="D1158" s="9"/>
      <c r="E1158" s="9"/>
    </row>
    <row r="1159" spans="3:5" x14ac:dyDescent="0.3">
      <c r="C1159" s="9"/>
      <c r="D1159" s="9"/>
      <c r="E1159" s="9"/>
    </row>
    <row r="1160" spans="3:5" x14ac:dyDescent="0.3">
      <c r="C1160" s="9"/>
      <c r="D1160" s="9"/>
      <c r="E1160" s="9"/>
    </row>
    <row r="1161" spans="3:5" x14ac:dyDescent="0.3">
      <c r="C1161" s="9"/>
      <c r="D1161" s="9"/>
      <c r="E1161" s="9"/>
    </row>
    <row r="1162" spans="3:5" x14ac:dyDescent="0.3">
      <c r="C1162" s="9"/>
      <c r="D1162" s="9"/>
      <c r="E1162" s="9"/>
    </row>
    <row r="1163" spans="3:5" x14ac:dyDescent="0.3">
      <c r="C1163" s="9"/>
      <c r="D1163" s="9"/>
      <c r="E1163" s="9"/>
    </row>
    <row r="1164" spans="3:5" x14ac:dyDescent="0.3">
      <c r="C1164" s="9"/>
      <c r="D1164" s="9"/>
      <c r="E1164" s="9"/>
    </row>
    <row r="1165" spans="3:5" x14ac:dyDescent="0.3">
      <c r="C1165" s="9"/>
      <c r="D1165" s="9"/>
      <c r="E1165" s="9"/>
    </row>
    <row r="1166" spans="3:5" x14ac:dyDescent="0.3">
      <c r="C1166" s="9"/>
      <c r="D1166" s="9"/>
      <c r="E1166" s="9"/>
    </row>
    <row r="1167" spans="3:5" x14ac:dyDescent="0.3">
      <c r="C1167" s="9"/>
      <c r="D1167" s="9"/>
      <c r="E1167" s="9"/>
    </row>
    <row r="1168" spans="3:5" x14ac:dyDescent="0.3">
      <c r="C1168" s="9"/>
      <c r="D1168" s="9"/>
      <c r="E1168" s="9"/>
    </row>
    <row r="1169" spans="3:5" x14ac:dyDescent="0.3">
      <c r="C1169" s="9"/>
      <c r="D1169" s="9"/>
      <c r="E1169" s="9"/>
    </row>
    <row r="1170" spans="3:5" x14ac:dyDescent="0.3">
      <c r="C1170" s="9"/>
      <c r="D1170" s="9"/>
      <c r="E1170" s="9"/>
    </row>
    <row r="1171" spans="3:5" x14ac:dyDescent="0.3">
      <c r="C1171" s="9"/>
      <c r="D1171" s="9"/>
      <c r="E1171" s="9"/>
    </row>
    <row r="1172" spans="3:5" x14ac:dyDescent="0.3">
      <c r="C1172" s="9"/>
      <c r="D1172" s="9"/>
      <c r="E1172" s="9"/>
    </row>
    <row r="1173" spans="3:5" x14ac:dyDescent="0.3">
      <c r="C1173" s="9"/>
      <c r="D1173" s="9"/>
      <c r="E1173" s="9"/>
    </row>
    <row r="1174" spans="3:5" x14ac:dyDescent="0.3">
      <c r="C1174" s="9"/>
      <c r="D1174" s="9"/>
      <c r="E1174" s="9"/>
    </row>
    <row r="1175" spans="3:5" x14ac:dyDescent="0.3">
      <c r="C1175" s="9"/>
      <c r="D1175" s="9"/>
      <c r="E1175" s="9"/>
    </row>
    <row r="1176" spans="3:5" x14ac:dyDescent="0.3">
      <c r="C1176" s="9"/>
      <c r="D1176" s="9"/>
      <c r="E1176" s="9"/>
    </row>
    <row r="1177" spans="3:5" x14ac:dyDescent="0.3">
      <c r="C1177" s="9"/>
      <c r="D1177" s="9"/>
      <c r="E1177" s="9"/>
    </row>
    <row r="1178" spans="3:5" x14ac:dyDescent="0.3">
      <c r="C1178" s="9"/>
      <c r="D1178" s="9"/>
      <c r="E1178" s="9"/>
    </row>
    <row r="1179" spans="3:5" x14ac:dyDescent="0.3">
      <c r="C1179" s="9"/>
      <c r="D1179" s="9"/>
      <c r="E1179" s="9"/>
    </row>
    <row r="1180" spans="3:5" x14ac:dyDescent="0.3">
      <c r="C1180" s="9"/>
      <c r="D1180" s="9"/>
      <c r="E1180" s="9"/>
    </row>
    <row r="1181" spans="3:5" x14ac:dyDescent="0.3">
      <c r="C1181" s="9"/>
      <c r="D1181" s="9"/>
      <c r="E1181" s="9"/>
    </row>
    <row r="1182" spans="3:5" x14ac:dyDescent="0.3">
      <c r="C1182" s="9"/>
      <c r="D1182" s="9"/>
      <c r="E1182" s="9"/>
    </row>
    <row r="1183" spans="3:5" x14ac:dyDescent="0.3">
      <c r="C1183" s="9"/>
      <c r="D1183" s="9"/>
      <c r="E1183" s="9"/>
    </row>
    <row r="1184" spans="3:5" x14ac:dyDescent="0.3">
      <c r="C1184" s="9"/>
      <c r="D1184" s="9"/>
      <c r="E1184" s="9"/>
    </row>
    <row r="1185" spans="3:5" x14ac:dyDescent="0.3">
      <c r="C1185" s="9"/>
      <c r="D1185" s="9"/>
      <c r="E1185" s="9"/>
    </row>
    <row r="1186" spans="3:5" x14ac:dyDescent="0.3">
      <c r="C1186" s="9"/>
      <c r="D1186" s="9"/>
      <c r="E1186" s="9"/>
    </row>
    <row r="1187" spans="3:5" x14ac:dyDescent="0.3">
      <c r="C1187" s="9"/>
      <c r="D1187" s="9"/>
      <c r="E1187" s="9"/>
    </row>
    <row r="1188" spans="3:5" x14ac:dyDescent="0.3">
      <c r="C1188" s="9"/>
      <c r="D1188" s="9"/>
      <c r="E1188" s="9"/>
    </row>
    <row r="1189" spans="3:5" x14ac:dyDescent="0.3">
      <c r="C1189" s="9"/>
      <c r="D1189" s="9"/>
      <c r="E1189" s="9"/>
    </row>
    <row r="1190" spans="3:5" x14ac:dyDescent="0.3">
      <c r="C1190" s="9"/>
      <c r="D1190" s="9"/>
      <c r="E1190" s="9"/>
    </row>
    <row r="1191" spans="3:5" x14ac:dyDescent="0.3">
      <c r="C1191" s="9"/>
      <c r="D1191" s="9"/>
      <c r="E1191" s="9"/>
    </row>
    <row r="1192" spans="3:5" x14ac:dyDescent="0.3">
      <c r="C1192" s="9"/>
      <c r="D1192" s="9"/>
      <c r="E1192" s="9"/>
    </row>
    <row r="1193" spans="3:5" x14ac:dyDescent="0.3">
      <c r="C1193" s="9"/>
      <c r="D1193" s="9"/>
      <c r="E1193" s="9"/>
    </row>
    <row r="1194" spans="3:5" x14ac:dyDescent="0.3">
      <c r="C1194" s="9"/>
      <c r="D1194" s="9"/>
      <c r="E1194" s="9"/>
    </row>
    <row r="1195" spans="3:5" x14ac:dyDescent="0.3">
      <c r="C1195" s="9"/>
      <c r="D1195" s="9"/>
      <c r="E1195" s="9"/>
    </row>
    <row r="1196" spans="3:5" x14ac:dyDescent="0.3">
      <c r="C1196" s="9"/>
      <c r="D1196" s="9"/>
      <c r="E1196" s="9"/>
    </row>
    <row r="1197" spans="3:5" x14ac:dyDescent="0.3">
      <c r="C1197" s="9"/>
      <c r="D1197" s="9"/>
      <c r="E1197" s="9"/>
    </row>
    <row r="1198" spans="3:5" x14ac:dyDescent="0.3">
      <c r="C1198" s="9"/>
      <c r="D1198" s="9"/>
      <c r="E1198" s="9"/>
    </row>
    <row r="1199" spans="3:5" x14ac:dyDescent="0.3">
      <c r="C1199" s="9"/>
      <c r="D1199" s="9"/>
      <c r="E1199" s="9"/>
    </row>
    <row r="1200" spans="3:5" x14ac:dyDescent="0.3">
      <c r="C1200" s="9"/>
      <c r="D1200" s="9"/>
      <c r="E1200" s="9"/>
    </row>
    <row r="1201" spans="3:5" x14ac:dyDescent="0.3">
      <c r="C1201" s="9"/>
      <c r="D1201" s="9"/>
      <c r="E1201" s="9"/>
    </row>
    <row r="1202" spans="3:5" x14ac:dyDescent="0.3">
      <c r="C1202" s="9"/>
      <c r="D1202" s="9"/>
      <c r="E1202" s="9"/>
    </row>
    <row r="1203" spans="3:5" x14ac:dyDescent="0.3">
      <c r="C1203" s="9"/>
      <c r="D1203" s="9"/>
      <c r="E1203" s="9"/>
    </row>
    <row r="1204" spans="3:5" x14ac:dyDescent="0.3">
      <c r="C1204" s="9"/>
      <c r="D1204" s="9"/>
      <c r="E1204" s="9"/>
    </row>
    <row r="1205" spans="3:5" x14ac:dyDescent="0.3">
      <c r="C1205" s="9"/>
      <c r="D1205" s="9"/>
      <c r="E1205" s="9"/>
    </row>
    <row r="1206" spans="3:5" x14ac:dyDescent="0.3">
      <c r="C1206" s="9"/>
      <c r="D1206" s="9"/>
      <c r="E1206" s="9"/>
    </row>
    <row r="1207" spans="3:5" x14ac:dyDescent="0.3">
      <c r="C1207" s="9"/>
      <c r="D1207" s="9"/>
      <c r="E1207" s="9"/>
    </row>
    <row r="1208" spans="3:5" x14ac:dyDescent="0.3">
      <c r="C1208" s="9"/>
      <c r="D1208" s="9"/>
      <c r="E1208" s="9"/>
    </row>
    <row r="1209" spans="3:5" x14ac:dyDescent="0.3">
      <c r="C1209" s="9"/>
      <c r="D1209" s="9"/>
      <c r="E1209" s="9"/>
    </row>
    <row r="1210" spans="3:5" x14ac:dyDescent="0.3">
      <c r="C1210" s="9"/>
      <c r="D1210" s="9"/>
      <c r="E1210" s="9"/>
    </row>
    <row r="1211" spans="3:5" x14ac:dyDescent="0.3">
      <c r="C1211" s="9"/>
      <c r="D1211" s="9"/>
      <c r="E1211" s="9"/>
    </row>
    <row r="1212" spans="3:5" x14ac:dyDescent="0.3">
      <c r="C1212" s="9"/>
      <c r="D1212" s="9"/>
      <c r="E1212" s="9"/>
    </row>
    <row r="1213" spans="3:5" x14ac:dyDescent="0.3">
      <c r="C1213" s="9"/>
      <c r="D1213" s="9"/>
      <c r="E1213" s="9"/>
    </row>
    <row r="1214" spans="3:5" x14ac:dyDescent="0.3">
      <c r="C1214" s="9"/>
      <c r="D1214" s="9"/>
      <c r="E1214" s="9"/>
    </row>
    <row r="1215" spans="3:5" x14ac:dyDescent="0.3">
      <c r="C1215" s="9"/>
      <c r="D1215" s="9"/>
      <c r="E1215" s="9"/>
    </row>
    <row r="1216" spans="3:5" x14ac:dyDescent="0.3">
      <c r="C1216" s="9"/>
      <c r="D1216" s="9"/>
      <c r="E1216" s="9"/>
    </row>
    <row r="1217" spans="3:5" x14ac:dyDescent="0.3">
      <c r="C1217" s="9"/>
      <c r="D1217" s="9"/>
      <c r="E1217" s="9"/>
    </row>
    <row r="1218" spans="3:5" x14ac:dyDescent="0.3">
      <c r="C1218" s="9"/>
      <c r="D1218" s="9"/>
      <c r="E1218" s="9"/>
    </row>
    <row r="1219" spans="3:5" x14ac:dyDescent="0.3">
      <c r="C1219" s="9"/>
      <c r="D1219" s="9"/>
      <c r="E1219" s="9"/>
    </row>
    <row r="1220" spans="3:5" x14ac:dyDescent="0.3">
      <c r="C1220" s="9"/>
      <c r="D1220" s="9"/>
      <c r="E1220" s="9"/>
    </row>
    <row r="1221" spans="3:5" x14ac:dyDescent="0.3">
      <c r="C1221" s="9"/>
      <c r="D1221" s="9"/>
      <c r="E1221" s="9"/>
    </row>
    <row r="1222" spans="3:5" x14ac:dyDescent="0.3">
      <c r="C1222" s="9"/>
      <c r="D1222" s="9"/>
      <c r="E1222" s="9"/>
    </row>
    <row r="1223" spans="3:5" x14ac:dyDescent="0.3">
      <c r="C1223" s="9"/>
      <c r="D1223" s="9"/>
      <c r="E1223" s="9"/>
    </row>
    <row r="1224" spans="3:5" x14ac:dyDescent="0.3">
      <c r="C1224" s="9"/>
      <c r="D1224" s="9"/>
      <c r="E1224" s="9"/>
    </row>
    <row r="1225" spans="3:5" x14ac:dyDescent="0.3">
      <c r="C1225" s="9"/>
      <c r="D1225" s="9"/>
      <c r="E1225" s="9"/>
    </row>
    <row r="1226" spans="3:5" x14ac:dyDescent="0.3">
      <c r="C1226" s="9"/>
      <c r="D1226" s="9"/>
      <c r="E1226" s="9"/>
    </row>
    <row r="1227" spans="3:5" x14ac:dyDescent="0.3">
      <c r="C1227" s="9"/>
      <c r="D1227" s="9"/>
      <c r="E1227" s="9"/>
    </row>
    <row r="1228" spans="3:5" x14ac:dyDescent="0.3">
      <c r="C1228" s="9"/>
      <c r="D1228" s="9"/>
      <c r="E1228" s="9"/>
    </row>
    <row r="1229" spans="3:5" x14ac:dyDescent="0.3">
      <c r="C1229" s="9"/>
      <c r="D1229" s="9"/>
      <c r="E1229" s="9"/>
    </row>
    <row r="1230" spans="3:5" x14ac:dyDescent="0.3">
      <c r="C1230" s="9"/>
      <c r="D1230" s="9"/>
      <c r="E1230" s="9"/>
    </row>
    <row r="1231" spans="3:5" x14ac:dyDescent="0.3">
      <c r="C1231" s="9"/>
      <c r="D1231" s="9"/>
      <c r="E1231" s="9"/>
    </row>
    <row r="1232" spans="3:5" x14ac:dyDescent="0.3">
      <c r="C1232" s="9"/>
      <c r="D1232" s="9"/>
      <c r="E1232" s="9"/>
    </row>
    <row r="1233" spans="3:5" x14ac:dyDescent="0.3">
      <c r="C1233" s="9"/>
      <c r="D1233" s="9"/>
      <c r="E1233" s="9"/>
    </row>
    <row r="1234" spans="3:5" x14ac:dyDescent="0.3">
      <c r="C1234" s="9"/>
      <c r="D1234" s="9"/>
      <c r="E1234" s="9"/>
    </row>
    <row r="1235" spans="3:5" x14ac:dyDescent="0.3">
      <c r="C1235" s="9"/>
      <c r="D1235" s="9"/>
      <c r="E1235" s="9"/>
    </row>
    <row r="1236" spans="3:5" x14ac:dyDescent="0.3">
      <c r="C1236" s="9"/>
      <c r="D1236" s="9"/>
      <c r="E1236" s="9"/>
    </row>
    <row r="1237" spans="3:5" x14ac:dyDescent="0.3">
      <c r="C1237" s="9"/>
      <c r="D1237" s="9"/>
      <c r="E1237" s="9"/>
    </row>
    <row r="1238" spans="3:5" x14ac:dyDescent="0.3">
      <c r="C1238" s="9"/>
      <c r="D1238" s="9"/>
      <c r="E1238" s="9"/>
    </row>
    <row r="1239" spans="3:5" x14ac:dyDescent="0.3">
      <c r="C1239" s="9"/>
      <c r="D1239" s="9"/>
      <c r="E1239" s="9"/>
    </row>
    <row r="1240" spans="3:5" x14ac:dyDescent="0.3">
      <c r="C1240" s="9"/>
      <c r="D1240" s="9"/>
      <c r="E1240" s="9"/>
    </row>
    <row r="1241" spans="3:5" x14ac:dyDescent="0.3">
      <c r="C1241" s="9"/>
      <c r="D1241" s="9"/>
      <c r="E1241" s="9"/>
    </row>
    <row r="1242" spans="3:5" x14ac:dyDescent="0.3">
      <c r="C1242" s="9"/>
      <c r="D1242" s="9"/>
      <c r="E1242" s="9"/>
    </row>
    <row r="1243" spans="3:5" x14ac:dyDescent="0.3">
      <c r="C1243" s="9"/>
      <c r="D1243" s="9"/>
      <c r="E1243" s="9"/>
    </row>
    <row r="1244" spans="3:5" x14ac:dyDescent="0.3">
      <c r="C1244" s="9"/>
      <c r="D1244" s="9"/>
      <c r="E1244" s="9"/>
    </row>
    <row r="1245" spans="3:5" x14ac:dyDescent="0.3">
      <c r="C1245" s="9"/>
      <c r="D1245" s="9"/>
      <c r="E1245" s="9"/>
    </row>
    <row r="1246" spans="3:5" x14ac:dyDescent="0.3">
      <c r="C1246" s="9"/>
      <c r="D1246" s="9"/>
      <c r="E1246" s="9"/>
    </row>
    <row r="1247" spans="3:5" x14ac:dyDescent="0.3">
      <c r="C1247" s="9"/>
      <c r="D1247" s="9"/>
      <c r="E1247" s="9"/>
    </row>
    <row r="1248" spans="3:5" x14ac:dyDescent="0.3">
      <c r="C1248" s="9"/>
      <c r="D1248" s="9"/>
      <c r="E1248" s="9"/>
    </row>
    <row r="1249" spans="3:5" x14ac:dyDescent="0.3">
      <c r="C1249" s="9"/>
      <c r="D1249" s="9"/>
      <c r="E1249" s="9"/>
    </row>
    <row r="1250" spans="3:5" x14ac:dyDescent="0.3">
      <c r="C1250" s="9"/>
      <c r="D1250" s="9"/>
      <c r="E1250" s="9"/>
    </row>
    <row r="1251" spans="3:5" x14ac:dyDescent="0.3">
      <c r="C1251" s="9"/>
      <c r="D1251" s="9"/>
      <c r="E1251" s="9"/>
    </row>
    <row r="1252" spans="3:5" x14ac:dyDescent="0.3">
      <c r="C1252" s="9"/>
      <c r="D1252" s="9"/>
      <c r="E1252" s="9"/>
    </row>
    <row r="1253" spans="3:5" x14ac:dyDescent="0.3">
      <c r="C1253" s="9"/>
      <c r="D1253" s="9"/>
      <c r="E1253" s="9"/>
    </row>
    <row r="1254" spans="3:5" x14ac:dyDescent="0.3">
      <c r="C1254" s="9"/>
      <c r="D1254" s="9"/>
      <c r="E1254" s="9"/>
    </row>
    <row r="1255" spans="3:5" x14ac:dyDescent="0.3">
      <c r="C1255" s="9"/>
      <c r="D1255" s="9"/>
      <c r="E1255" s="9"/>
    </row>
    <row r="1256" spans="3:5" x14ac:dyDescent="0.3">
      <c r="C1256" s="9"/>
      <c r="D1256" s="9"/>
      <c r="E1256" s="9"/>
    </row>
    <row r="1257" spans="3:5" x14ac:dyDescent="0.3">
      <c r="C1257" s="9"/>
      <c r="D1257" s="9"/>
      <c r="E1257" s="9"/>
    </row>
    <row r="1258" spans="3:5" x14ac:dyDescent="0.3">
      <c r="C1258" s="9"/>
      <c r="D1258" s="9"/>
      <c r="E1258" s="9"/>
    </row>
    <row r="1259" spans="3:5" x14ac:dyDescent="0.3">
      <c r="C1259" s="9"/>
      <c r="D1259" s="9"/>
      <c r="E1259" s="9"/>
    </row>
    <row r="1260" spans="3:5" x14ac:dyDescent="0.3">
      <c r="C1260" s="9"/>
      <c r="D1260" s="9"/>
      <c r="E1260" s="9"/>
    </row>
    <row r="1261" spans="3:5" x14ac:dyDescent="0.3">
      <c r="C1261" s="9"/>
      <c r="D1261" s="9"/>
      <c r="E1261" s="9"/>
    </row>
    <row r="1262" spans="3:5" x14ac:dyDescent="0.3">
      <c r="C1262" s="9"/>
      <c r="D1262" s="9"/>
      <c r="E1262" s="9"/>
    </row>
    <row r="1263" spans="3:5" x14ac:dyDescent="0.3">
      <c r="C1263" s="9"/>
      <c r="D1263" s="9"/>
      <c r="E1263" s="9"/>
    </row>
    <row r="1264" spans="3:5" x14ac:dyDescent="0.3">
      <c r="C1264" s="9"/>
      <c r="D1264" s="9"/>
      <c r="E1264" s="9"/>
    </row>
    <row r="1265" spans="3:5" x14ac:dyDescent="0.3">
      <c r="C1265" s="9"/>
      <c r="D1265" s="9"/>
      <c r="E1265" s="9"/>
    </row>
    <row r="1266" spans="3:5" x14ac:dyDescent="0.3">
      <c r="C1266" s="9"/>
      <c r="D1266" s="9"/>
      <c r="E1266" s="9"/>
    </row>
    <row r="1267" spans="3:5" x14ac:dyDescent="0.3">
      <c r="C1267" s="9"/>
      <c r="D1267" s="9"/>
      <c r="E1267" s="9"/>
    </row>
    <row r="1268" spans="3:5" x14ac:dyDescent="0.3">
      <c r="C1268" s="9"/>
      <c r="D1268" s="9"/>
      <c r="E1268" s="9"/>
    </row>
    <row r="1269" spans="3:5" x14ac:dyDescent="0.3">
      <c r="C1269" s="9"/>
      <c r="D1269" s="9"/>
      <c r="E1269" s="9"/>
    </row>
    <row r="1270" spans="3:5" x14ac:dyDescent="0.3">
      <c r="C1270" s="9"/>
      <c r="D1270" s="9"/>
      <c r="E1270" s="9"/>
    </row>
    <row r="1271" spans="3:5" x14ac:dyDescent="0.3">
      <c r="C1271" s="9"/>
      <c r="D1271" s="9"/>
      <c r="E1271" s="9"/>
    </row>
    <row r="1272" spans="3:5" x14ac:dyDescent="0.3">
      <c r="C1272" s="9"/>
      <c r="D1272" s="9"/>
      <c r="E1272" s="9"/>
    </row>
    <row r="1273" spans="3:5" x14ac:dyDescent="0.3">
      <c r="C1273" s="9"/>
      <c r="D1273" s="9"/>
      <c r="E1273" s="9"/>
    </row>
    <row r="1274" spans="3:5" x14ac:dyDescent="0.3">
      <c r="C1274" s="9"/>
      <c r="D1274" s="9"/>
      <c r="E1274" s="9"/>
    </row>
    <row r="1275" spans="3:5" x14ac:dyDescent="0.3">
      <c r="C1275" s="9"/>
      <c r="D1275" s="9"/>
      <c r="E1275" s="9"/>
    </row>
    <row r="1276" spans="3:5" x14ac:dyDescent="0.3">
      <c r="C1276" s="9"/>
      <c r="D1276" s="9"/>
      <c r="E1276" s="9"/>
    </row>
    <row r="1277" spans="3:5" x14ac:dyDescent="0.3">
      <c r="C1277" s="9"/>
      <c r="D1277" s="9"/>
      <c r="E1277" s="9"/>
    </row>
    <row r="1278" spans="3:5" x14ac:dyDescent="0.3">
      <c r="C1278" s="9"/>
      <c r="D1278" s="9"/>
      <c r="E1278" s="9"/>
    </row>
    <row r="1279" spans="3:5" x14ac:dyDescent="0.3">
      <c r="C1279" s="9"/>
      <c r="D1279" s="9"/>
      <c r="E1279" s="9"/>
    </row>
    <row r="1280" spans="3:5" x14ac:dyDescent="0.3">
      <c r="C1280" s="9"/>
      <c r="D1280" s="9"/>
      <c r="E1280" s="9"/>
    </row>
    <row r="1281" spans="3:5" x14ac:dyDescent="0.3">
      <c r="C1281" s="9"/>
      <c r="D1281" s="9"/>
      <c r="E1281" s="9"/>
    </row>
    <row r="1282" spans="3:5" x14ac:dyDescent="0.3">
      <c r="C1282" s="9"/>
      <c r="D1282" s="9"/>
      <c r="E1282" s="9"/>
    </row>
    <row r="1283" spans="3:5" x14ac:dyDescent="0.3">
      <c r="C1283" s="9"/>
      <c r="D1283" s="9"/>
      <c r="E1283" s="9"/>
    </row>
    <row r="1284" spans="3:5" x14ac:dyDescent="0.3">
      <c r="C1284" s="9"/>
      <c r="D1284" s="9"/>
      <c r="E1284" s="9"/>
    </row>
    <row r="1285" spans="3:5" x14ac:dyDescent="0.3">
      <c r="C1285" s="9"/>
      <c r="D1285" s="9"/>
      <c r="E1285" s="9"/>
    </row>
    <row r="1286" spans="3:5" x14ac:dyDescent="0.3">
      <c r="C1286" s="9"/>
      <c r="D1286" s="9"/>
      <c r="E1286" s="9"/>
    </row>
    <row r="1287" spans="3:5" x14ac:dyDescent="0.3">
      <c r="C1287" s="9"/>
      <c r="D1287" s="9"/>
      <c r="E1287" s="9"/>
    </row>
    <row r="1288" spans="3:5" x14ac:dyDescent="0.3">
      <c r="C1288" s="9"/>
      <c r="D1288" s="9"/>
      <c r="E1288" s="9"/>
    </row>
    <row r="1289" spans="3:5" x14ac:dyDescent="0.3">
      <c r="C1289" s="9"/>
      <c r="D1289" s="9"/>
      <c r="E1289" s="9"/>
    </row>
    <row r="1290" spans="3:5" x14ac:dyDescent="0.3">
      <c r="C1290" s="9"/>
      <c r="D1290" s="9"/>
      <c r="E1290" s="9"/>
    </row>
    <row r="1291" spans="3:5" x14ac:dyDescent="0.3">
      <c r="C1291" s="9"/>
      <c r="D1291" s="9"/>
      <c r="E1291" s="9"/>
    </row>
    <row r="1292" spans="3:5" x14ac:dyDescent="0.3">
      <c r="C1292" s="9"/>
      <c r="D1292" s="9"/>
      <c r="E1292" s="9"/>
    </row>
    <row r="1293" spans="3:5" x14ac:dyDescent="0.3">
      <c r="C1293" s="9"/>
      <c r="D1293" s="9"/>
      <c r="E1293" s="9"/>
    </row>
    <row r="1294" spans="3:5" x14ac:dyDescent="0.3">
      <c r="C1294" s="9"/>
      <c r="D1294" s="9"/>
      <c r="E1294" s="9"/>
    </row>
    <row r="1295" spans="3:5" x14ac:dyDescent="0.3">
      <c r="C1295" s="9"/>
      <c r="D1295" s="9"/>
      <c r="E1295" s="9"/>
    </row>
    <row r="1296" spans="3:5" x14ac:dyDescent="0.3">
      <c r="C1296" s="9"/>
      <c r="D1296" s="9"/>
      <c r="E1296" s="9"/>
    </row>
    <row r="1297" spans="3:5" x14ac:dyDescent="0.3">
      <c r="C1297" s="9"/>
      <c r="D1297" s="9"/>
      <c r="E1297" s="9"/>
    </row>
    <row r="1298" spans="3:5" x14ac:dyDescent="0.3">
      <c r="C1298" s="9"/>
      <c r="D1298" s="9"/>
      <c r="E1298" s="9"/>
    </row>
    <row r="1299" spans="3:5" x14ac:dyDescent="0.3">
      <c r="C1299" s="9"/>
      <c r="D1299" s="9"/>
      <c r="E1299" s="9"/>
    </row>
    <row r="1300" spans="3:5" x14ac:dyDescent="0.3">
      <c r="C1300" s="9"/>
      <c r="D1300" s="9"/>
      <c r="E1300" s="9"/>
    </row>
    <row r="1301" spans="3:5" x14ac:dyDescent="0.3">
      <c r="C1301" s="9"/>
      <c r="D1301" s="9"/>
      <c r="E1301" s="9"/>
    </row>
    <row r="1302" spans="3:5" x14ac:dyDescent="0.3">
      <c r="C1302" s="9"/>
      <c r="D1302" s="9"/>
      <c r="E1302" s="9"/>
    </row>
    <row r="1303" spans="3:5" x14ac:dyDescent="0.3">
      <c r="C1303" s="9"/>
      <c r="D1303" s="9"/>
      <c r="E1303" s="9"/>
    </row>
    <row r="1304" spans="3:5" x14ac:dyDescent="0.3">
      <c r="C1304" s="9"/>
      <c r="D1304" s="9"/>
      <c r="E1304" s="9"/>
    </row>
    <row r="1305" spans="3:5" x14ac:dyDescent="0.3">
      <c r="C1305" s="9"/>
      <c r="D1305" s="9"/>
      <c r="E1305" s="9"/>
    </row>
    <row r="1306" spans="3:5" x14ac:dyDescent="0.3">
      <c r="C1306" s="9"/>
      <c r="D1306" s="9"/>
      <c r="E1306" s="9"/>
    </row>
    <row r="1307" spans="3:5" x14ac:dyDescent="0.3">
      <c r="C1307" s="9"/>
      <c r="D1307" s="9"/>
      <c r="E1307" s="9"/>
    </row>
    <row r="1308" spans="3:5" x14ac:dyDescent="0.3">
      <c r="C1308" s="9"/>
      <c r="D1308" s="9"/>
      <c r="E1308" s="9"/>
    </row>
    <row r="1309" spans="3:5" x14ac:dyDescent="0.3">
      <c r="C1309" s="9"/>
      <c r="D1309" s="9"/>
      <c r="E1309" s="9"/>
    </row>
    <row r="1310" spans="3:5" x14ac:dyDescent="0.3">
      <c r="C1310" s="9"/>
      <c r="D1310" s="9"/>
      <c r="E1310" s="9"/>
    </row>
    <row r="1311" spans="3:5" x14ac:dyDescent="0.3">
      <c r="C1311" s="9"/>
      <c r="D1311" s="9"/>
      <c r="E1311" s="9"/>
    </row>
    <row r="1312" spans="3:5" x14ac:dyDescent="0.3">
      <c r="C1312" s="9"/>
      <c r="D1312" s="9"/>
      <c r="E1312" s="9"/>
    </row>
    <row r="1313" spans="3:5" x14ac:dyDescent="0.3">
      <c r="C1313" s="9"/>
      <c r="D1313" s="9"/>
      <c r="E1313" s="9"/>
    </row>
    <row r="1314" spans="3:5" x14ac:dyDescent="0.3">
      <c r="C1314" s="9"/>
      <c r="D1314" s="9"/>
      <c r="E1314" s="9"/>
    </row>
    <row r="1315" spans="3:5" x14ac:dyDescent="0.3">
      <c r="C1315" s="9"/>
      <c r="D1315" s="9"/>
      <c r="E1315" s="9"/>
    </row>
    <row r="1316" spans="3:5" x14ac:dyDescent="0.3">
      <c r="C1316" s="9"/>
      <c r="D1316" s="9"/>
      <c r="E1316" s="9"/>
    </row>
    <row r="1317" spans="3:5" x14ac:dyDescent="0.3">
      <c r="C1317" s="9"/>
      <c r="D1317" s="9"/>
      <c r="E1317" s="9"/>
    </row>
    <row r="1318" spans="3:5" x14ac:dyDescent="0.3">
      <c r="C1318" s="9"/>
      <c r="D1318" s="9"/>
      <c r="E1318" s="9"/>
    </row>
    <row r="1319" spans="3:5" x14ac:dyDescent="0.3">
      <c r="C1319" s="9"/>
      <c r="D1319" s="9"/>
      <c r="E1319" s="9"/>
    </row>
    <row r="1320" spans="3:5" x14ac:dyDescent="0.3">
      <c r="C1320" s="9"/>
      <c r="D1320" s="9"/>
      <c r="E1320" s="9"/>
    </row>
    <row r="1321" spans="3:5" x14ac:dyDescent="0.3">
      <c r="C1321" s="9"/>
      <c r="D1321" s="9"/>
      <c r="E1321" s="9"/>
    </row>
    <row r="1322" spans="3:5" x14ac:dyDescent="0.3">
      <c r="C1322" s="9"/>
      <c r="D1322" s="9"/>
      <c r="E1322" s="9"/>
    </row>
    <row r="1323" spans="3:5" x14ac:dyDescent="0.3">
      <c r="C1323" s="9"/>
      <c r="D1323" s="9"/>
      <c r="E1323" s="9"/>
    </row>
    <row r="1324" spans="3:5" x14ac:dyDescent="0.3">
      <c r="C1324" s="9"/>
      <c r="D1324" s="9"/>
      <c r="E1324" s="9"/>
    </row>
    <row r="1325" spans="3:5" x14ac:dyDescent="0.3">
      <c r="C1325" s="9"/>
      <c r="D1325" s="9"/>
      <c r="E1325" s="9"/>
    </row>
    <row r="1326" spans="3:5" x14ac:dyDescent="0.3">
      <c r="C1326" s="9"/>
      <c r="D1326" s="9"/>
      <c r="E1326" s="9"/>
    </row>
    <row r="1327" spans="3:5" x14ac:dyDescent="0.3">
      <c r="C1327" s="9"/>
      <c r="D1327" s="9"/>
      <c r="E1327" s="9"/>
    </row>
    <row r="1328" spans="3:5" x14ac:dyDescent="0.3">
      <c r="C1328" s="9"/>
      <c r="D1328" s="9"/>
      <c r="E1328" s="9"/>
    </row>
    <row r="1329" spans="3:5" x14ac:dyDescent="0.3">
      <c r="C1329" s="9"/>
      <c r="D1329" s="9"/>
      <c r="E1329" s="9"/>
    </row>
    <row r="1330" spans="3:5" x14ac:dyDescent="0.3">
      <c r="C1330" s="9"/>
      <c r="D1330" s="9"/>
      <c r="E1330" s="9"/>
    </row>
    <row r="1331" spans="3:5" x14ac:dyDescent="0.3">
      <c r="C1331" s="9"/>
      <c r="D1331" s="9"/>
      <c r="E1331" s="9"/>
    </row>
    <row r="1332" spans="3:5" x14ac:dyDescent="0.3">
      <c r="C1332" s="9"/>
      <c r="D1332" s="9"/>
      <c r="E1332" s="9"/>
    </row>
    <row r="1333" spans="3:5" x14ac:dyDescent="0.3">
      <c r="C1333" s="9"/>
      <c r="D1333" s="9"/>
      <c r="E1333" s="9"/>
    </row>
    <row r="1334" spans="3:5" x14ac:dyDescent="0.3">
      <c r="C1334" s="9"/>
      <c r="D1334" s="9"/>
      <c r="E1334" s="9"/>
    </row>
    <row r="1335" spans="3:5" x14ac:dyDescent="0.3">
      <c r="C1335" s="9"/>
      <c r="D1335" s="9"/>
      <c r="E1335" s="9"/>
    </row>
    <row r="1336" spans="3:5" x14ac:dyDescent="0.3">
      <c r="C1336" s="9"/>
      <c r="D1336" s="9"/>
      <c r="E1336" s="9"/>
    </row>
    <row r="1337" spans="3:5" x14ac:dyDescent="0.3">
      <c r="C1337" s="9"/>
      <c r="D1337" s="9"/>
      <c r="E1337" s="9"/>
    </row>
    <row r="1338" spans="3:5" x14ac:dyDescent="0.3">
      <c r="C1338" s="9"/>
      <c r="D1338" s="9"/>
      <c r="E1338" s="9"/>
    </row>
    <row r="1339" spans="3:5" x14ac:dyDescent="0.3">
      <c r="C1339" s="9"/>
      <c r="D1339" s="9"/>
      <c r="E1339" s="9"/>
    </row>
    <row r="1340" spans="3:5" x14ac:dyDescent="0.3">
      <c r="C1340" s="9"/>
      <c r="D1340" s="9"/>
      <c r="E1340" s="9"/>
    </row>
    <row r="1341" spans="3:5" x14ac:dyDescent="0.3">
      <c r="C1341" s="9"/>
      <c r="D1341" s="9"/>
      <c r="E1341" s="9"/>
    </row>
    <row r="1342" spans="3:5" x14ac:dyDescent="0.3">
      <c r="C1342" s="9"/>
      <c r="D1342" s="9"/>
      <c r="E1342" s="9"/>
    </row>
    <row r="1343" spans="3:5" x14ac:dyDescent="0.3">
      <c r="C1343" s="9"/>
      <c r="D1343" s="9"/>
      <c r="E1343" s="9"/>
    </row>
    <row r="1344" spans="3:5" x14ac:dyDescent="0.3">
      <c r="C1344" s="9"/>
      <c r="D1344" s="9"/>
      <c r="E1344" s="9"/>
    </row>
    <row r="1345" spans="3:5" x14ac:dyDescent="0.3">
      <c r="C1345" s="9"/>
      <c r="D1345" s="9"/>
      <c r="E1345" s="9"/>
    </row>
    <row r="1346" spans="3:5" x14ac:dyDescent="0.3">
      <c r="C1346" s="9"/>
      <c r="D1346" s="9"/>
      <c r="E1346" s="9"/>
    </row>
    <row r="1347" spans="3:5" x14ac:dyDescent="0.3">
      <c r="C1347" s="9"/>
      <c r="D1347" s="9"/>
      <c r="E1347" s="9"/>
    </row>
    <row r="1348" spans="3:5" x14ac:dyDescent="0.3">
      <c r="C1348" s="9"/>
      <c r="D1348" s="9"/>
      <c r="E1348" s="9"/>
    </row>
    <row r="1349" spans="3:5" x14ac:dyDescent="0.3">
      <c r="C1349" s="9"/>
      <c r="D1349" s="9"/>
      <c r="E1349" s="9"/>
    </row>
    <row r="1350" spans="3:5" x14ac:dyDescent="0.3">
      <c r="C1350" s="9"/>
      <c r="D1350" s="9"/>
      <c r="E1350" s="9"/>
    </row>
    <row r="1351" spans="3:5" x14ac:dyDescent="0.3">
      <c r="C1351" s="9"/>
      <c r="D1351" s="9"/>
      <c r="E1351" s="9"/>
    </row>
    <row r="1352" spans="3:5" x14ac:dyDescent="0.3">
      <c r="C1352" s="9"/>
      <c r="D1352" s="9"/>
      <c r="E1352" s="9"/>
    </row>
    <row r="1353" spans="3:5" x14ac:dyDescent="0.3">
      <c r="C1353" s="9"/>
      <c r="D1353" s="9"/>
      <c r="E1353" s="9"/>
    </row>
    <row r="1354" spans="3:5" x14ac:dyDescent="0.3">
      <c r="C1354" s="9"/>
      <c r="D1354" s="9"/>
      <c r="E1354" s="9"/>
    </row>
    <row r="1355" spans="3:5" x14ac:dyDescent="0.3">
      <c r="C1355" s="9"/>
      <c r="D1355" s="9"/>
      <c r="E1355" s="9"/>
    </row>
    <row r="1356" spans="3:5" x14ac:dyDescent="0.3">
      <c r="C1356" s="9"/>
      <c r="D1356" s="9"/>
      <c r="E1356" s="9"/>
    </row>
    <row r="1357" spans="3:5" x14ac:dyDescent="0.3">
      <c r="C1357" s="9"/>
      <c r="D1357" s="9"/>
      <c r="E1357" s="9"/>
    </row>
    <row r="1358" spans="3:5" x14ac:dyDescent="0.3">
      <c r="C1358" s="9"/>
      <c r="D1358" s="9"/>
      <c r="E1358" s="9"/>
    </row>
    <row r="1359" spans="3:5" x14ac:dyDescent="0.3">
      <c r="C1359" s="9"/>
      <c r="D1359" s="9"/>
      <c r="E1359" s="9"/>
    </row>
    <row r="1360" spans="3:5" x14ac:dyDescent="0.3">
      <c r="C1360" s="9"/>
      <c r="D1360" s="9"/>
      <c r="E1360" s="9"/>
    </row>
    <row r="1361" spans="3:5" x14ac:dyDescent="0.3">
      <c r="C1361" s="9"/>
      <c r="D1361" s="9"/>
      <c r="E1361" s="9"/>
    </row>
    <row r="1362" spans="3:5" x14ac:dyDescent="0.3">
      <c r="C1362" s="9"/>
      <c r="D1362" s="9"/>
      <c r="E1362" s="9"/>
    </row>
    <row r="1363" spans="3:5" x14ac:dyDescent="0.3">
      <c r="C1363" s="9"/>
      <c r="D1363" s="9"/>
      <c r="E1363" s="9"/>
    </row>
    <row r="1364" spans="3:5" x14ac:dyDescent="0.3">
      <c r="C1364" s="9"/>
      <c r="D1364" s="9"/>
      <c r="E1364" s="9"/>
    </row>
    <row r="1365" spans="3:5" x14ac:dyDescent="0.3">
      <c r="C1365" s="9"/>
      <c r="D1365" s="9"/>
      <c r="E1365" s="9"/>
    </row>
    <row r="1366" spans="3:5" x14ac:dyDescent="0.3">
      <c r="C1366" s="9"/>
      <c r="D1366" s="9"/>
      <c r="E1366" s="9"/>
    </row>
    <row r="1367" spans="3:5" x14ac:dyDescent="0.3">
      <c r="C1367" s="9"/>
      <c r="D1367" s="9"/>
      <c r="E1367" s="9"/>
    </row>
    <row r="1368" spans="3:5" x14ac:dyDescent="0.3">
      <c r="C1368" s="9"/>
      <c r="D1368" s="9"/>
      <c r="E1368" s="9"/>
    </row>
    <row r="1369" spans="3:5" x14ac:dyDescent="0.3">
      <c r="C1369" s="9"/>
      <c r="D1369" s="9"/>
      <c r="E1369" s="9"/>
    </row>
    <row r="1370" spans="3:5" x14ac:dyDescent="0.3">
      <c r="C1370" s="9"/>
      <c r="D1370" s="9"/>
      <c r="E1370" s="9"/>
    </row>
    <row r="1371" spans="3:5" x14ac:dyDescent="0.3">
      <c r="C1371" s="9"/>
      <c r="D1371" s="9"/>
      <c r="E1371" s="9"/>
    </row>
    <row r="1372" spans="3:5" x14ac:dyDescent="0.3">
      <c r="C1372" s="9"/>
      <c r="D1372" s="9"/>
      <c r="E1372" s="9"/>
    </row>
    <row r="1373" spans="3:5" x14ac:dyDescent="0.3">
      <c r="C1373" s="9"/>
      <c r="D1373" s="9"/>
      <c r="E1373" s="9"/>
    </row>
    <row r="1374" spans="3:5" x14ac:dyDescent="0.3">
      <c r="C1374" s="9"/>
      <c r="D1374" s="9"/>
      <c r="E1374" s="9"/>
    </row>
    <row r="1375" spans="3:5" x14ac:dyDescent="0.3">
      <c r="C1375" s="9"/>
      <c r="D1375" s="9"/>
      <c r="E1375" s="9"/>
    </row>
    <row r="1376" spans="3:5" x14ac:dyDescent="0.3">
      <c r="C1376" s="9"/>
      <c r="D1376" s="9"/>
      <c r="E1376" s="9"/>
    </row>
    <row r="1377" spans="3:5" x14ac:dyDescent="0.3">
      <c r="C1377" s="9"/>
      <c r="D1377" s="9"/>
      <c r="E1377" s="9"/>
    </row>
    <row r="1378" spans="3:5" x14ac:dyDescent="0.3">
      <c r="C1378" s="9"/>
      <c r="D1378" s="9"/>
      <c r="E1378" s="9"/>
    </row>
    <row r="1379" spans="3:5" x14ac:dyDescent="0.3">
      <c r="C1379" s="9"/>
      <c r="D1379" s="9"/>
      <c r="E1379" s="9"/>
    </row>
    <row r="1380" spans="3:5" x14ac:dyDescent="0.3">
      <c r="C1380" s="9"/>
      <c r="D1380" s="9"/>
      <c r="E1380" s="9"/>
    </row>
    <row r="1381" spans="3:5" x14ac:dyDescent="0.3">
      <c r="C1381" s="9"/>
      <c r="D1381" s="9"/>
      <c r="E1381" s="9"/>
    </row>
    <row r="1382" spans="3:5" x14ac:dyDescent="0.3">
      <c r="C1382" s="9"/>
      <c r="D1382" s="9"/>
      <c r="E1382" s="9"/>
    </row>
    <row r="1383" spans="3:5" x14ac:dyDescent="0.3">
      <c r="C1383" s="9"/>
      <c r="D1383" s="9"/>
      <c r="E1383" s="9"/>
    </row>
    <row r="1384" spans="3:5" x14ac:dyDescent="0.3">
      <c r="C1384" s="9"/>
      <c r="D1384" s="9"/>
      <c r="E1384" s="9"/>
    </row>
    <row r="1385" spans="3:5" x14ac:dyDescent="0.3">
      <c r="C1385" s="9"/>
      <c r="D1385" s="9"/>
      <c r="E1385" s="9"/>
    </row>
    <row r="1386" spans="3:5" x14ac:dyDescent="0.3">
      <c r="C1386" s="9"/>
      <c r="D1386" s="9"/>
      <c r="E1386" s="9"/>
    </row>
    <row r="1387" spans="3:5" x14ac:dyDescent="0.3">
      <c r="C1387" s="9"/>
      <c r="D1387" s="9"/>
      <c r="E1387" s="9"/>
    </row>
    <row r="1388" spans="3:5" x14ac:dyDescent="0.3">
      <c r="C1388" s="9"/>
      <c r="D1388" s="9"/>
      <c r="E1388" s="9"/>
    </row>
    <row r="1389" spans="3:5" x14ac:dyDescent="0.3">
      <c r="C1389" s="9"/>
      <c r="D1389" s="9"/>
      <c r="E1389" s="9"/>
    </row>
    <row r="1390" spans="3:5" x14ac:dyDescent="0.3">
      <c r="C1390" s="9"/>
      <c r="D1390" s="9"/>
      <c r="E1390" s="9"/>
    </row>
    <row r="1391" spans="3:5" x14ac:dyDescent="0.3">
      <c r="C1391" s="9"/>
      <c r="D1391" s="9"/>
      <c r="E1391" s="9"/>
    </row>
    <row r="1392" spans="3:5" x14ac:dyDescent="0.3">
      <c r="C1392" s="9"/>
      <c r="D1392" s="9"/>
      <c r="E1392" s="9"/>
    </row>
    <row r="1393" spans="3:5" x14ac:dyDescent="0.3">
      <c r="C1393" s="9"/>
      <c r="D1393" s="9"/>
      <c r="E1393" s="9"/>
    </row>
    <row r="1394" spans="3:5" x14ac:dyDescent="0.3">
      <c r="C1394" s="9"/>
      <c r="D1394" s="9"/>
      <c r="E1394" s="9"/>
    </row>
    <row r="1395" spans="3:5" x14ac:dyDescent="0.3">
      <c r="C1395" s="9"/>
      <c r="D1395" s="9"/>
      <c r="E1395" s="9"/>
    </row>
    <row r="1396" spans="3:5" x14ac:dyDescent="0.3">
      <c r="C1396" s="9"/>
      <c r="D1396" s="9"/>
      <c r="E1396" s="9"/>
    </row>
    <row r="1397" spans="3:5" x14ac:dyDescent="0.3">
      <c r="C1397" s="9"/>
      <c r="D1397" s="9"/>
      <c r="E1397" s="9"/>
    </row>
    <row r="1398" spans="3:5" x14ac:dyDescent="0.3">
      <c r="C1398" s="9"/>
      <c r="D1398" s="9"/>
      <c r="E1398" s="9"/>
    </row>
    <row r="1399" spans="3:5" x14ac:dyDescent="0.3">
      <c r="C1399" s="9"/>
      <c r="D1399" s="9"/>
      <c r="E1399" s="9"/>
    </row>
    <row r="1400" spans="3:5" x14ac:dyDescent="0.3">
      <c r="C1400" s="9"/>
      <c r="D1400" s="9"/>
      <c r="E1400" s="9"/>
    </row>
    <row r="1401" spans="3:5" x14ac:dyDescent="0.3">
      <c r="C1401" s="9"/>
      <c r="D1401" s="9"/>
      <c r="E1401" s="9"/>
    </row>
    <row r="1402" spans="3:5" x14ac:dyDescent="0.3">
      <c r="C1402" s="9"/>
      <c r="D1402" s="9"/>
      <c r="E1402" s="9"/>
    </row>
    <row r="1403" spans="3:5" x14ac:dyDescent="0.3">
      <c r="C1403" s="9"/>
      <c r="D1403" s="9"/>
      <c r="E1403" s="9"/>
    </row>
    <row r="1404" spans="3:5" x14ac:dyDescent="0.3">
      <c r="C1404" s="9"/>
      <c r="D1404" s="9"/>
      <c r="E1404" s="9"/>
    </row>
    <row r="1405" spans="3:5" x14ac:dyDescent="0.3">
      <c r="C1405" s="9"/>
      <c r="D1405" s="9"/>
      <c r="E1405" s="9"/>
    </row>
    <row r="1406" spans="3:5" x14ac:dyDescent="0.3">
      <c r="C1406" s="9"/>
      <c r="D1406" s="9"/>
      <c r="E1406" s="9"/>
    </row>
    <row r="1407" spans="3:5" x14ac:dyDescent="0.3">
      <c r="C1407" s="9"/>
      <c r="D1407" s="9"/>
      <c r="E1407" s="9"/>
    </row>
    <row r="1408" spans="3:5" x14ac:dyDescent="0.3">
      <c r="C1408" s="9"/>
      <c r="D1408" s="9"/>
      <c r="E1408" s="9"/>
    </row>
    <row r="1409" spans="3:5" x14ac:dyDescent="0.3">
      <c r="C1409" s="9"/>
      <c r="D1409" s="9"/>
      <c r="E1409" s="9"/>
    </row>
    <row r="1410" spans="3:5" x14ac:dyDescent="0.3">
      <c r="C1410" s="9"/>
      <c r="D1410" s="9"/>
      <c r="E1410" s="9"/>
    </row>
    <row r="1411" spans="3:5" x14ac:dyDescent="0.3">
      <c r="C1411" s="9"/>
      <c r="D1411" s="9"/>
      <c r="E1411" s="9"/>
    </row>
    <row r="1412" spans="3:5" x14ac:dyDescent="0.3">
      <c r="C1412" s="9"/>
      <c r="D1412" s="9"/>
      <c r="E1412" s="9"/>
    </row>
    <row r="1413" spans="3:5" x14ac:dyDescent="0.3">
      <c r="C1413" s="9"/>
      <c r="D1413" s="9"/>
      <c r="E1413" s="9"/>
    </row>
    <row r="1414" spans="3:5" x14ac:dyDescent="0.3">
      <c r="C1414" s="9"/>
      <c r="D1414" s="9"/>
      <c r="E1414" s="9"/>
    </row>
    <row r="1415" spans="3:5" x14ac:dyDescent="0.3">
      <c r="C1415" s="9"/>
      <c r="D1415" s="9"/>
      <c r="E1415" s="9"/>
    </row>
    <row r="1416" spans="3:5" x14ac:dyDescent="0.3">
      <c r="C1416" s="9"/>
      <c r="D1416" s="9"/>
      <c r="E1416" s="9"/>
    </row>
    <row r="1417" spans="3:5" x14ac:dyDescent="0.3">
      <c r="C1417" s="9"/>
      <c r="D1417" s="9"/>
      <c r="E1417" s="9"/>
    </row>
    <row r="1418" spans="3:5" x14ac:dyDescent="0.3">
      <c r="C1418" s="9"/>
      <c r="D1418" s="9"/>
      <c r="E1418" s="9"/>
    </row>
    <row r="1419" spans="3:5" x14ac:dyDescent="0.3">
      <c r="C1419" s="9"/>
      <c r="D1419" s="9"/>
      <c r="E1419" s="9"/>
    </row>
    <row r="1420" spans="3:5" x14ac:dyDescent="0.3">
      <c r="C1420" s="9"/>
      <c r="D1420" s="9"/>
      <c r="E1420" s="9"/>
    </row>
    <row r="1421" spans="3:5" x14ac:dyDescent="0.3">
      <c r="C1421" s="9"/>
      <c r="D1421" s="9"/>
      <c r="E1421" s="9"/>
    </row>
    <row r="1422" spans="3:5" x14ac:dyDescent="0.3">
      <c r="C1422" s="9"/>
      <c r="D1422" s="9"/>
      <c r="E1422" s="9"/>
    </row>
    <row r="1423" spans="3:5" x14ac:dyDescent="0.3">
      <c r="C1423" s="9"/>
      <c r="D1423" s="9"/>
      <c r="E1423" s="9"/>
    </row>
    <row r="1424" spans="3:5" x14ac:dyDescent="0.3">
      <c r="C1424" s="9"/>
      <c r="D1424" s="9"/>
      <c r="E1424" s="9"/>
    </row>
    <row r="1425" spans="3:5" x14ac:dyDescent="0.3">
      <c r="C1425" s="9"/>
      <c r="D1425" s="9"/>
      <c r="E1425" s="9"/>
    </row>
    <row r="1426" spans="3:5" x14ac:dyDescent="0.3">
      <c r="C1426" s="9"/>
      <c r="D1426" s="9"/>
      <c r="E1426" s="9"/>
    </row>
    <row r="1427" spans="3:5" x14ac:dyDescent="0.3">
      <c r="C1427" s="9"/>
      <c r="D1427" s="9"/>
      <c r="E1427" s="9"/>
    </row>
    <row r="1428" spans="3:5" x14ac:dyDescent="0.3">
      <c r="C1428" s="9"/>
      <c r="D1428" s="9"/>
      <c r="E1428" s="9"/>
    </row>
    <row r="1429" spans="3:5" x14ac:dyDescent="0.3">
      <c r="C1429" s="9"/>
      <c r="D1429" s="9"/>
      <c r="E1429" s="9"/>
    </row>
    <row r="1430" spans="3:5" x14ac:dyDescent="0.3">
      <c r="C1430" s="9"/>
      <c r="D1430" s="9"/>
      <c r="E1430" s="9"/>
    </row>
    <row r="1431" spans="3:5" x14ac:dyDescent="0.3">
      <c r="C1431" s="9"/>
      <c r="D1431" s="9"/>
      <c r="E1431" s="9"/>
    </row>
    <row r="1432" spans="3:5" x14ac:dyDescent="0.3">
      <c r="C1432" s="9"/>
      <c r="D1432" s="9"/>
      <c r="E1432" s="9"/>
    </row>
    <row r="1433" spans="3:5" x14ac:dyDescent="0.3">
      <c r="C1433" s="9"/>
      <c r="D1433" s="9"/>
      <c r="E1433" s="9"/>
    </row>
    <row r="1434" spans="3:5" x14ac:dyDescent="0.3">
      <c r="C1434" s="9"/>
      <c r="D1434" s="9"/>
      <c r="E1434" s="9"/>
    </row>
    <row r="1435" spans="3:5" x14ac:dyDescent="0.3">
      <c r="C1435" s="9"/>
      <c r="D1435" s="9"/>
      <c r="E1435" s="9"/>
    </row>
    <row r="1436" spans="3:5" x14ac:dyDescent="0.3">
      <c r="C1436" s="9"/>
      <c r="D1436" s="9"/>
      <c r="E1436" s="9"/>
    </row>
    <row r="1437" spans="3:5" x14ac:dyDescent="0.3">
      <c r="C1437" s="9"/>
      <c r="D1437" s="9"/>
      <c r="E1437" s="9"/>
    </row>
    <row r="1438" spans="3:5" x14ac:dyDescent="0.3">
      <c r="C1438" s="9"/>
      <c r="D1438" s="9"/>
      <c r="E1438" s="9"/>
    </row>
    <row r="1439" spans="3:5" x14ac:dyDescent="0.3">
      <c r="C1439" s="9"/>
      <c r="D1439" s="9"/>
      <c r="E1439" s="9"/>
    </row>
    <row r="1440" spans="3:5" x14ac:dyDescent="0.3">
      <c r="C1440" s="9"/>
      <c r="D1440" s="9"/>
      <c r="E1440" s="9"/>
    </row>
    <row r="1441" spans="3:5" x14ac:dyDescent="0.3">
      <c r="C1441" s="9"/>
      <c r="D1441" s="9"/>
      <c r="E1441" s="9"/>
    </row>
    <row r="1442" spans="3:5" x14ac:dyDescent="0.3">
      <c r="C1442" s="9"/>
      <c r="D1442" s="9"/>
      <c r="E1442" s="9"/>
    </row>
    <row r="1443" spans="3:5" x14ac:dyDescent="0.3">
      <c r="C1443" s="9"/>
      <c r="D1443" s="9"/>
      <c r="E1443" s="9"/>
    </row>
    <row r="1444" spans="3:5" x14ac:dyDescent="0.3">
      <c r="C1444" s="9"/>
      <c r="D1444" s="9"/>
      <c r="E1444" s="9"/>
    </row>
    <row r="1445" spans="3:5" x14ac:dyDescent="0.3">
      <c r="C1445" s="9"/>
      <c r="D1445" s="9"/>
      <c r="E1445" s="9"/>
    </row>
    <row r="1446" spans="3:5" x14ac:dyDescent="0.3">
      <c r="C1446" s="9"/>
      <c r="D1446" s="9"/>
      <c r="E1446" s="9"/>
    </row>
    <row r="1447" spans="3:5" x14ac:dyDescent="0.3">
      <c r="C1447" s="9"/>
      <c r="D1447" s="9"/>
      <c r="E1447" s="9"/>
    </row>
    <row r="1448" spans="3:5" x14ac:dyDescent="0.3">
      <c r="C1448" s="9"/>
      <c r="D1448" s="9"/>
      <c r="E1448" s="9"/>
    </row>
    <row r="1449" spans="3:5" x14ac:dyDescent="0.3">
      <c r="C1449" s="9"/>
      <c r="D1449" s="9"/>
      <c r="E1449" s="9"/>
    </row>
    <row r="1450" spans="3:5" x14ac:dyDescent="0.3">
      <c r="C1450" s="9"/>
      <c r="D1450" s="9"/>
      <c r="E1450" s="9"/>
    </row>
    <row r="1451" spans="3:5" x14ac:dyDescent="0.3">
      <c r="C1451" s="9"/>
      <c r="D1451" s="9"/>
      <c r="E1451" s="9"/>
    </row>
    <row r="1452" spans="3:5" x14ac:dyDescent="0.3">
      <c r="C1452" s="9"/>
      <c r="D1452" s="9"/>
      <c r="E1452" s="9"/>
    </row>
    <row r="1453" spans="3:5" x14ac:dyDescent="0.3">
      <c r="C1453" s="9"/>
      <c r="D1453" s="9"/>
      <c r="E1453" s="9"/>
    </row>
    <row r="1454" spans="3:5" x14ac:dyDescent="0.3">
      <c r="C1454" s="9"/>
      <c r="D1454" s="9"/>
      <c r="E1454" s="9"/>
    </row>
    <row r="1455" spans="3:5" x14ac:dyDescent="0.3">
      <c r="C1455" s="9"/>
      <c r="D1455" s="9"/>
      <c r="E1455" s="9"/>
    </row>
    <row r="1456" spans="3:5" x14ac:dyDescent="0.3">
      <c r="C1456" s="9"/>
      <c r="D1456" s="9"/>
      <c r="E1456" s="9"/>
    </row>
    <row r="1457" spans="3:5" x14ac:dyDescent="0.3">
      <c r="C1457" s="9"/>
      <c r="D1457" s="9"/>
      <c r="E1457" s="9"/>
    </row>
    <row r="1458" spans="3:5" x14ac:dyDescent="0.3">
      <c r="C1458" s="9"/>
      <c r="D1458" s="9"/>
      <c r="E1458" s="9"/>
    </row>
    <row r="1459" spans="3:5" x14ac:dyDescent="0.3">
      <c r="C1459" s="9"/>
      <c r="D1459" s="9"/>
      <c r="E1459" s="9"/>
    </row>
    <row r="1460" spans="3:5" x14ac:dyDescent="0.3">
      <c r="C1460" s="9"/>
      <c r="D1460" s="9"/>
      <c r="E1460" s="9"/>
    </row>
    <row r="1461" spans="3:5" x14ac:dyDescent="0.3">
      <c r="C1461" s="9"/>
      <c r="D1461" s="9"/>
      <c r="E1461" s="9"/>
    </row>
    <row r="1462" spans="3:5" x14ac:dyDescent="0.3">
      <c r="C1462" s="9"/>
      <c r="D1462" s="9"/>
      <c r="E1462" s="9"/>
    </row>
    <row r="1463" spans="3:5" x14ac:dyDescent="0.3">
      <c r="C1463" s="9"/>
      <c r="D1463" s="9"/>
      <c r="E1463" s="9"/>
    </row>
    <row r="1464" spans="3:5" x14ac:dyDescent="0.3">
      <c r="C1464" s="9"/>
      <c r="D1464" s="9"/>
      <c r="E1464" s="9"/>
    </row>
    <row r="1465" spans="3:5" x14ac:dyDescent="0.3">
      <c r="C1465" s="9"/>
      <c r="D1465" s="9"/>
      <c r="E1465" s="9"/>
    </row>
    <row r="1466" spans="3:5" x14ac:dyDescent="0.3">
      <c r="C1466" s="9"/>
      <c r="D1466" s="9"/>
      <c r="E1466" s="9"/>
    </row>
    <row r="1467" spans="3:5" x14ac:dyDescent="0.3">
      <c r="C1467" s="9"/>
      <c r="D1467" s="9"/>
      <c r="E1467" s="9"/>
    </row>
    <row r="1468" spans="3:5" x14ac:dyDescent="0.3">
      <c r="C1468" s="9"/>
      <c r="D1468" s="9"/>
      <c r="E1468" s="9"/>
    </row>
    <row r="1469" spans="3:5" x14ac:dyDescent="0.3">
      <c r="C1469" s="9"/>
      <c r="D1469" s="9"/>
      <c r="E1469" s="9"/>
    </row>
    <row r="1470" spans="3:5" x14ac:dyDescent="0.3">
      <c r="C1470" s="9"/>
      <c r="D1470" s="9"/>
      <c r="E1470" s="9"/>
    </row>
    <row r="1471" spans="3:5" x14ac:dyDescent="0.3">
      <c r="C1471" s="9"/>
      <c r="D1471" s="9"/>
      <c r="E1471" s="9"/>
    </row>
    <row r="1472" spans="3:5" x14ac:dyDescent="0.3">
      <c r="C1472" s="9"/>
      <c r="D1472" s="9"/>
      <c r="E1472" s="9"/>
    </row>
    <row r="1473" spans="3:8" x14ac:dyDescent="0.3">
      <c r="C1473" s="9"/>
      <c r="D1473" s="9"/>
      <c r="E1473" s="9"/>
    </row>
    <row r="1474" spans="3:8" x14ac:dyDescent="0.3">
      <c r="C1474" s="9"/>
      <c r="D1474" s="9"/>
      <c r="E1474" s="9"/>
    </row>
    <row r="1475" spans="3:8" x14ac:dyDescent="0.3">
      <c r="C1475" s="9"/>
      <c r="D1475" s="9"/>
      <c r="E1475" s="9"/>
    </row>
    <row r="1476" spans="3:8" x14ac:dyDescent="0.3">
      <c r="C1476" s="9"/>
      <c r="D1476" s="9"/>
      <c r="E1476" s="9"/>
    </row>
    <row r="1477" spans="3:8" x14ac:dyDescent="0.3">
      <c r="C1477" s="9"/>
      <c r="D1477" s="9"/>
      <c r="E1477" s="9"/>
    </row>
    <row r="1478" spans="3:8" x14ac:dyDescent="0.3">
      <c r="C1478" s="9"/>
      <c r="D1478" s="9"/>
      <c r="E1478" s="9"/>
    </row>
    <row r="1479" spans="3:8" x14ac:dyDescent="0.3">
      <c r="C1479" s="9"/>
      <c r="D1479" s="9"/>
      <c r="E1479" s="9"/>
    </row>
    <row r="1480" spans="3:8" x14ac:dyDescent="0.3">
      <c r="C1480" s="9"/>
      <c r="D1480" s="9"/>
      <c r="E1480" s="9"/>
    </row>
    <row r="1481" spans="3:8" x14ac:dyDescent="0.3">
      <c r="C1481" s="9"/>
      <c r="D1481" s="9"/>
      <c r="E1481" s="9"/>
    </row>
    <row r="1482" spans="3:8" x14ac:dyDescent="0.3">
      <c r="C1482" s="9"/>
      <c r="D1482" s="9"/>
      <c r="E1482" s="9"/>
    </row>
    <row r="1483" spans="3:8" x14ac:dyDescent="0.3">
      <c r="C1483" s="9"/>
      <c r="D1483" s="9"/>
      <c r="E1483" s="9"/>
    </row>
    <row r="1484" spans="3:8" x14ac:dyDescent="0.3">
      <c r="C1484" s="9"/>
      <c r="D1484" s="9"/>
      <c r="E1484" s="9"/>
    </row>
    <row r="1485" spans="3:8" x14ac:dyDescent="0.3">
      <c r="C1485" s="9"/>
      <c r="D1485" s="9"/>
      <c r="E1485" s="9"/>
    </row>
    <row r="1486" spans="3:8" x14ac:dyDescent="0.3">
      <c r="C1486" s="9"/>
      <c r="D1486" s="9"/>
      <c r="E1486" s="9"/>
      <c r="H1486" s="8"/>
    </row>
    <row r="1487" spans="3:8" x14ac:dyDescent="0.3">
      <c r="C1487" s="9"/>
      <c r="D1487" s="9"/>
      <c r="E1487" s="9"/>
    </row>
    <row r="1488" spans="3:8" x14ac:dyDescent="0.3">
      <c r="C1488" s="9"/>
      <c r="D1488" s="9"/>
      <c r="E1488" s="9"/>
    </row>
    <row r="1489" spans="3:5" x14ac:dyDescent="0.3">
      <c r="C1489" s="9"/>
      <c r="D1489" s="9"/>
      <c r="E1489" s="9"/>
    </row>
    <row r="1490" spans="3:5" x14ac:dyDescent="0.3">
      <c r="C1490" s="9"/>
      <c r="D1490" s="9"/>
      <c r="E1490" s="9"/>
    </row>
    <row r="1491" spans="3:5" x14ac:dyDescent="0.3">
      <c r="C1491" s="9"/>
      <c r="D1491" s="9"/>
      <c r="E1491" s="9"/>
    </row>
    <row r="1492" spans="3:5" x14ac:dyDescent="0.3">
      <c r="C1492" s="9"/>
      <c r="D1492" s="9"/>
      <c r="E1492" s="9"/>
    </row>
    <row r="1493" spans="3:5" x14ac:dyDescent="0.3">
      <c r="C1493" s="9"/>
      <c r="D1493" s="9"/>
      <c r="E1493" s="9"/>
    </row>
    <row r="1494" spans="3:5" x14ac:dyDescent="0.3">
      <c r="C1494" s="9"/>
      <c r="D1494" s="9"/>
      <c r="E1494" s="9"/>
    </row>
    <row r="1495" spans="3:5" x14ac:dyDescent="0.3">
      <c r="C1495" s="9"/>
      <c r="D1495" s="9"/>
      <c r="E1495" s="9"/>
    </row>
    <row r="1496" spans="3:5" x14ac:dyDescent="0.3">
      <c r="C1496" s="9"/>
      <c r="D1496" s="9"/>
      <c r="E1496" s="9"/>
    </row>
    <row r="1497" spans="3:5" x14ac:dyDescent="0.3">
      <c r="C1497" s="9"/>
      <c r="D1497" s="9"/>
      <c r="E1497" s="9"/>
    </row>
    <row r="1498" spans="3:5" x14ac:dyDescent="0.3">
      <c r="C1498" s="9"/>
      <c r="D1498" s="9"/>
      <c r="E1498" s="9"/>
    </row>
    <row r="1499" spans="3:5" x14ac:dyDescent="0.3">
      <c r="C1499" s="9"/>
      <c r="D1499" s="9"/>
      <c r="E1499" s="9"/>
    </row>
    <row r="1500" spans="3:5" x14ac:dyDescent="0.3">
      <c r="C1500" s="9"/>
      <c r="D1500" s="9"/>
      <c r="E1500" s="9"/>
    </row>
    <row r="1501" spans="3:5" x14ac:dyDescent="0.3">
      <c r="C1501" s="9"/>
      <c r="D1501" s="9"/>
      <c r="E1501" s="9"/>
    </row>
    <row r="1502" spans="3:5" x14ac:dyDescent="0.3">
      <c r="C1502" s="9"/>
      <c r="D1502" s="9"/>
      <c r="E1502" s="9"/>
    </row>
    <row r="1503" spans="3:5" x14ac:dyDescent="0.3">
      <c r="C1503" s="9"/>
      <c r="D1503" s="9"/>
      <c r="E1503" s="9"/>
    </row>
    <row r="1504" spans="3:5" x14ac:dyDescent="0.3">
      <c r="C1504" s="9"/>
      <c r="D1504" s="9"/>
      <c r="E1504" s="9"/>
    </row>
    <row r="1505" spans="3:5" x14ac:dyDescent="0.3">
      <c r="C1505" s="9"/>
      <c r="D1505" s="9"/>
      <c r="E1505" s="9"/>
    </row>
    <row r="1506" spans="3:5" x14ac:dyDescent="0.3">
      <c r="C1506" s="9"/>
      <c r="D1506" s="9"/>
      <c r="E1506" s="9"/>
    </row>
    <row r="1507" spans="3:5" x14ac:dyDescent="0.3">
      <c r="C1507" s="9"/>
      <c r="D1507" s="9"/>
      <c r="E1507" s="9"/>
    </row>
    <row r="1508" spans="3:5" x14ac:dyDescent="0.3">
      <c r="C1508" s="9"/>
      <c r="D1508" s="9"/>
      <c r="E1508" s="9"/>
    </row>
    <row r="1509" spans="3:5" x14ac:dyDescent="0.3">
      <c r="C1509" s="9"/>
      <c r="D1509" s="9"/>
      <c r="E1509" s="9"/>
    </row>
    <row r="1510" spans="3:5" x14ac:dyDescent="0.3">
      <c r="C1510" s="9"/>
      <c r="D1510" s="9"/>
      <c r="E1510" s="9"/>
    </row>
    <row r="1511" spans="3:5" x14ac:dyDescent="0.3">
      <c r="C1511" s="9"/>
      <c r="D1511" s="9"/>
      <c r="E1511" s="9"/>
    </row>
    <row r="1512" spans="3:5" x14ac:dyDescent="0.3">
      <c r="C1512" s="9"/>
      <c r="D1512" s="9"/>
      <c r="E1512" s="9"/>
    </row>
    <row r="1513" spans="3:5" x14ac:dyDescent="0.3">
      <c r="C1513" s="9"/>
      <c r="D1513" s="9"/>
      <c r="E1513" s="9"/>
    </row>
    <row r="1514" spans="3:5" x14ac:dyDescent="0.3">
      <c r="C1514" s="9"/>
      <c r="D1514" s="9"/>
      <c r="E1514" s="9"/>
    </row>
    <row r="1515" spans="3:5" x14ac:dyDescent="0.3">
      <c r="C1515" s="9"/>
      <c r="D1515" s="9"/>
      <c r="E1515" s="9"/>
    </row>
    <row r="1516" spans="3:5" x14ac:dyDescent="0.3">
      <c r="C1516" s="9"/>
      <c r="D1516" s="9"/>
      <c r="E1516" s="9"/>
    </row>
    <row r="1517" spans="3:5" x14ac:dyDescent="0.3">
      <c r="C1517" s="9"/>
      <c r="D1517" s="9"/>
      <c r="E1517" s="9"/>
    </row>
    <row r="1518" spans="3:5" x14ac:dyDescent="0.3">
      <c r="C1518" s="9"/>
      <c r="D1518" s="9"/>
      <c r="E1518" s="9"/>
    </row>
    <row r="1519" spans="3:5" x14ac:dyDescent="0.3">
      <c r="C1519" s="9"/>
      <c r="D1519" s="9"/>
      <c r="E1519" s="9"/>
    </row>
    <row r="1520" spans="3:5" x14ac:dyDescent="0.3">
      <c r="C1520" s="9"/>
      <c r="D1520" s="9"/>
      <c r="E1520" s="9"/>
    </row>
    <row r="1521" spans="3:5" x14ac:dyDescent="0.3">
      <c r="C1521" s="9"/>
      <c r="D1521" s="9"/>
      <c r="E1521" s="9"/>
    </row>
    <row r="1522" spans="3:5" x14ac:dyDescent="0.3">
      <c r="C1522" s="9"/>
      <c r="D1522" s="9"/>
      <c r="E1522" s="9"/>
    </row>
    <row r="1523" spans="3:5" x14ac:dyDescent="0.3">
      <c r="C1523" s="9"/>
      <c r="D1523" s="9"/>
      <c r="E1523" s="9"/>
    </row>
    <row r="1524" spans="3:5" x14ac:dyDescent="0.3">
      <c r="C1524" s="9"/>
      <c r="D1524" s="9"/>
      <c r="E1524" s="9"/>
    </row>
    <row r="1525" spans="3:5" x14ac:dyDescent="0.3">
      <c r="C1525" s="9"/>
      <c r="D1525" s="9"/>
      <c r="E1525" s="9"/>
    </row>
    <row r="1526" spans="3:5" x14ac:dyDescent="0.3">
      <c r="C1526" s="9"/>
      <c r="D1526" s="9"/>
      <c r="E1526" s="9"/>
    </row>
    <row r="1527" spans="3:5" x14ac:dyDescent="0.3">
      <c r="C1527" s="9"/>
      <c r="D1527" s="9"/>
      <c r="E1527" s="9"/>
    </row>
    <row r="1528" spans="3:5" x14ac:dyDescent="0.3">
      <c r="C1528" s="9"/>
      <c r="D1528" s="9"/>
      <c r="E1528" s="9"/>
    </row>
    <row r="1529" spans="3:5" x14ac:dyDescent="0.3">
      <c r="C1529" s="9"/>
      <c r="D1529" s="9"/>
      <c r="E1529" s="9"/>
    </row>
    <row r="1530" spans="3:5" x14ac:dyDescent="0.3">
      <c r="C1530" s="9"/>
      <c r="D1530" s="9"/>
      <c r="E1530" s="9"/>
    </row>
    <row r="1531" spans="3:5" x14ac:dyDescent="0.3">
      <c r="C1531" s="9"/>
      <c r="D1531" s="9"/>
      <c r="E1531" s="9"/>
    </row>
  </sheetData>
  <autoFilter ref="A1:J772" xr:uid="{00000000-0001-0000-0000-000000000000}">
    <filterColumn colId="2">
      <filters>
        <filter val="Biblioteca especializada"/>
      </filters>
    </filterColumn>
  </autoFilter>
  <sortState xmlns:xlrd2="http://schemas.microsoft.com/office/spreadsheetml/2017/richdata2" ref="A194:J757">
    <sortCondition ref="A2:A760"/>
  </sortState>
  <dataValidations count="1">
    <dataValidation type="list" allowBlank="1" showInputMessage="1" showErrorMessage="1" sqref="J83 G763:G772 H761:H762 H773:H814" xr:uid="{A41C2B19-1D82-4464-BADA-5CECA1E10A80}">
      <formula1>#REF!</formula1>
    </dataValidation>
  </dataValidations>
  <hyperlinks>
    <hyperlink ref="A19" r:id="rId1" display="https://es.wikipedia.org/wiki/Archivo_Hist%C3%B3rico_Provincial_de_Ciudad_Real?utm_source=chatgpt.com" xr:uid="{BA5C92FF-CBA5-450C-908B-49569390A53D}"/>
    <hyperlink ref="A20" r:id="rId2" display="https://es.wikipedia.org/wiki/Archivo_Hist%C3%B3rico_Provincial_de_Cuenca?utm_source=chatgpt.com" xr:uid="{0AED91D7-F785-4F87-957D-088CAD430E85}"/>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29"/>
  <sheetViews>
    <sheetView workbookViewId="0">
      <selection activeCell="H12" sqref="H12"/>
    </sheetView>
  </sheetViews>
  <sheetFormatPr baseColWidth="10" defaultRowHeight="14.4" x14ac:dyDescent="0.3"/>
  <cols>
    <col min="1" max="1" width="34" bestFit="1" customWidth="1"/>
    <col min="2" max="2" width="13.109375" bestFit="1" customWidth="1"/>
    <col min="3" max="3" width="37.109375" bestFit="1" customWidth="1"/>
  </cols>
  <sheetData>
    <row r="1" spans="1:4" x14ac:dyDescent="0.3">
      <c r="A1" s="10" t="s">
        <v>819</v>
      </c>
      <c r="B1" s="10" t="s">
        <v>1540</v>
      </c>
      <c r="C1" s="10" t="s">
        <v>2853</v>
      </c>
    </row>
    <row r="2" spans="1:4" x14ac:dyDescent="0.3">
      <c r="A2" s="1" t="s">
        <v>818</v>
      </c>
      <c r="B2" s="1" t="s">
        <v>115</v>
      </c>
      <c r="C2" s="28" t="s">
        <v>25</v>
      </c>
      <c r="D2" s="74"/>
    </row>
    <row r="3" spans="1:4" x14ac:dyDescent="0.3">
      <c r="A3" s="1" t="s">
        <v>566</v>
      </c>
      <c r="B3" s="1" t="s">
        <v>114</v>
      </c>
      <c r="C3" s="26" t="s">
        <v>1362</v>
      </c>
    </row>
    <row r="4" spans="1:4" x14ac:dyDescent="0.3">
      <c r="A4" s="1" t="s">
        <v>854</v>
      </c>
      <c r="B4" s="1" t="s">
        <v>1539</v>
      </c>
      <c r="C4" s="26" t="s">
        <v>26</v>
      </c>
      <c r="D4" s="74"/>
    </row>
    <row r="5" spans="1:4" x14ac:dyDescent="0.3">
      <c r="A5" s="1" t="s">
        <v>846</v>
      </c>
      <c r="C5" s="27" t="s">
        <v>27</v>
      </c>
      <c r="D5" s="74"/>
    </row>
    <row r="6" spans="1:4" x14ac:dyDescent="0.3">
      <c r="A6" s="1" t="s">
        <v>1155</v>
      </c>
      <c r="C6" s="28" t="s">
        <v>28</v>
      </c>
    </row>
    <row r="7" spans="1:4" x14ac:dyDescent="0.3">
      <c r="C7" s="26" t="s">
        <v>29</v>
      </c>
      <c r="D7" s="74"/>
    </row>
    <row r="8" spans="1:4" x14ac:dyDescent="0.3">
      <c r="C8" s="26" t="s">
        <v>2854</v>
      </c>
    </row>
    <row r="9" spans="1:4" x14ac:dyDescent="0.3">
      <c r="C9" s="26" t="s">
        <v>2856</v>
      </c>
      <c r="D9" s="74"/>
    </row>
    <row r="10" spans="1:4" x14ac:dyDescent="0.3">
      <c r="C10" s="28" t="s">
        <v>2855</v>
      </c>
      <c r="D10" s="74"/>
    </row>
    <row r="11" spans="1:4" x14ac:dyDescent="0.3">
      <c r="C11" s="28" t="s">
        <v>34</v>
      </c>
      <c r="D11" s="74"/>
    </row>
    <row r="12" spans="1:4" x14ac:dyDescent="0.3">
      <c r="C12" s="28" t="s">
        <v>37</v>
      </c>
    </row>
    <row r="13" spans="1:4" x14ac:dyDescent="0.3">
      <c r="C13" s="28" t="s">
        <v>38</v>
      </c>
    </row>
    <row r="14" spans="1:4" x14ac:dyDescent="0.3">
      <c r="C14" s="28" t="s">
        <v>2049</v>
      </c>
    </row>
    <row r="15" spans="1:4" x14ac:dyDescent="0.3">
      <c r="C15" s="28" t="s">
        <v>1467</v>
      </c>
    </row>
    <row r="16" spans="1:4" x14ac:dyDescent="0.3">
      <c r="C16" s="28" t="s">
        <v>2039</v>
      </c>
    </row>
    <row r="17" spans="3:4" x14ac:dyDescent="0.3">
      <c r="C17" s="29" t="s">
        <v>2040</v>
      </c>
    </row>
    <row r="18" spans="3:4" x14ac:dyDescent="0.3">
      <c r="C18" s="28" t="s">
        <v>41</v>
      </c>
      <c r="D18" s="74"/>
    </row>
    <row r="19" spans="3:4" x14ac:dyDescent="0.3">
      <c r="C19" s="29" t="s">
        <v>44</v>
      </c>
      <c r="D19" s="74"/>
    </row>
    <row r="20" spans="3:4" x14ac:dyDescent="0.3">
      <c r="C20" s="26" t="s">
        <v>49</v>
      </c>
    </row>
    <row r="21" spans="3:4" x14ac:dyDescent="0.3">
      <c r="C21" s="1" t="s">
        <v>2203</v>
      </c>
    </row>
    <row r="23" spans="3:4" x14ac:dyDescent="0.3">
      <c r="D23" s="74" t="s">
        <v>2852</v>
      </c>
    </row>
    <row r="25" spans="3:4" x14ac:dyDescent="0.3">
      <c r="D25" s="74" t="s">
        <v>2851</v>
      </c>
    </row>
    <row r="26" spans="3:4" x14ac:dyDescent="0.3">
      <c r="D26" s="74" t="s">
        <v>2849</v>
      </c>
    </row>
    <row r="29" spans="3:4" x14ac:dyDescent="0.3">
      <c r="D29" s="74" t="s">
        <v>2850</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53"/>
  <sheetViews>
    <sheetView tabSelected="1" workbookViewId="0">
      <selection activeCell="E10" sqref="E10"/>
    </sheetView>
  </sheetViews>
  <sheetFormatPr baseColWidth="10" defaultRowHeight="14.4" x14ac:dyDescent="0.3"/>
  <cols>
    <col min="1" max="1" width="28.33203125" bestFit="1" customWidth="1"/>
    <col min="2" max="2" width="14.6640625" customWidth="1"/>
  </cols>
  <sheetData>
    <row r="1" spans="1:2" ht="16.8" x14ac:dyDescent="0.35">
      <c r="A1" s="2" t="s">
        <v>50</v>
      </c>
      <c r="B1" s="2" t="s">
        <v>51</v>
      </c>
    </row>
    <row r="2" spans="1:2" ht="16.8" x14ac:dyDescent="0.3">
      <c r="A2" s="124" t="s">
        <v>4</v>
      </c>
      <c r="B2" s="3" t="s">
        <v>52</v>
      </c>
    </row>
    <row r="3" spans="1:2" ht="16.8" x14ac:dyDescent="0.3">
      <c r="A3" s="124"/>
      <c r="B3" s="3" t="s">
        <v>53</v>
      </c>
    </row>
    <row r="4" spans="1:2" ht="16.8" x14ac:dyDescent="0.3">
      <c r="A4" s="124"/>
      <c r="B4" s="3" t="s">
        <v>54</v>
      </c>
    </row>
    <row r="5" spans="1:2" ht="16.8" x14ac:dyDescent="0.3">
      <c r="A5" s="124"/>
      <c r="B5" s="3" t="s">
        <v>55</v>
      </c>
    </row>
    <row r="6" spans="1:2" ht="16.8" x14ac:dyDescent="0.3">
      <c r="A6" s="124"/>
      <c r="B6" s="3" t="s">
        <v>56</v>
      </c>
    </row>
    <row r="7" spans="1:2" ht="16.8" x14ac:dyDescent="0.3">
      <c r="A7" s="124"/>
      <c r="B7" s="3" t="s">
        <v>57</v>
      </c>
    </row>
    <row r="8" spans="1:2" ht="16.8" x14ac:dyDescent="0.3">
      <c r="A8" s="124"/>
      <c r="B8" s="3" t="s">
        <v>58</v>
      </c>
    </row>
    <row r="9" spans="1:2" ht="16.8" x14ac:dyDescent="0.3">
      <c r="A9" s="124"/>
      <c r="B9" s="3" t="s">
        <v>59</v>
      </c>
    </row>
    <row r="10" spans="1:2" ht="16.8" x14ac:dyDescent="0.3">
      <c r="A10" s="121" t="s">
        <v>13</v>
      </c>
      <c r="B10" s="3" t="s">
        <v>60</v>
      </c>
    </row>
    <row r="11" spans="1:2" ht="16.8" x14ac:dyDescent="0.3">
      <c r="A11" s="122"/>
      <c r="B11" s="3" t="s">
        <v>61</v>
      </c>
    </row>
    <row r="12" spans="1:2" ht="16.8" x14ac:dyDescent="0.3">
      <c r="A12" s="123"/>
      <c r="B12" s="3" t="s">
        <v>62</v>
      </c>
    </row>
    <row r="13" spans="1:2" ht="16.8" x14ac:dyDescent="0.3">
      <c r="A13" s="3" t="s">
        <v>63</v>
      </c>
      <c r="B13" s="3" t="s">
        <v>8</v>
      </c>
    </row>
    <row r="14" spans="1:2" ht="16.8" x14ac:dyDescent="0.3">
      <c r="A14" s="3" t="s">
        <v>19</v>
      </c>
      <c r="B14" s="3" t="s">
        <v>19</v>
      </c>
    </row>
    <row r="15" spans="1:2" ht="16.8" x14ac:dyDescent="0.3">
      <c r="A15" s="121" t="s">
        <v>20</v>
      </c>
      <c r="B15" s="3" t="s">
        <v>64</v>
      </c>
    </row>
    <row r="16" spans="1:2" ht="16.8" x14ac:dyDescent="0.3">
      <c r="A16" s="123"/>
      <c r="B16" s="3" t="s">
        <v>65</v>
      </c>
    </row>
    <row r="17" spans="1:2" ht="16.8" x14ac:dyDescent="0.3">
      <c r="A17" s="3" t="s">
        <v>3</v>
      </c>
      <c r="B17" s="3" t="s">
        <v>3</v>
      </c>
    </row>
    <row r="18" spans="1:2" ht="16.8" x14ac:dyDescent="0.3">
      <c r="A18" s="121" t="s">
        <v>15</v>
      </c>
      <c r="B18" s="3" t="s">
        <v>66</v>
      </c>
    </row>
    <row r="19" spans="1:2" ht="16.8" x14ac:dyDescent="0.3">
      <c r="A19" s="122"/>
      <c r="B19" s="3" t="s">
        <v>67</v>
      </c>
    </row>
    <row r="20" spans="1:2" ht="16.8" x14ac:dyDescent="0.3">
      <c r="A20" s="122"/>
      <c r="B20" s="3" t="s">
        <v>68</v>
      </c>
    </row>
    <row r="21" spans="1:2" ht="16.8" x14ac:dyDescent="0.3">
      <c r="A21" s="122"/>
      <c r="B21" s="3" t="s">
        <v>69</v>
      </c>
    </row>
    <row r="22" spans="1:2" ht="16.8" x14ac:dyDescent="0.3">
      <c r="A22" s="123"/>
      <c r="B22" s="3" t="s">
        <v>70</v>
      </c>
    </row>
    <row r="23" spans="1:2" ht="16.8" x14ac:dyDescent="0.3">
      <c r="A23" s="121" t="s">
        <v>9</v>
      </c>
      <c r="B23" s="3" t="s">
        <v>71</v>
      </c>
    </row>
    <row r="24" spans="1:2" ht="16.8" x14ac:dyDescent="0.3">
      <c r="A24" s="122"/>
      <c r="B24" s="3" t="s">
        <v>72</v>
      </c>
    </row>
    <row r="25" spans="1:2" ht="16.8" x14ac:dyDescent="0.3">
      <c r="A25" s="122"/>
      <c r="B25" s="3" t="s">
        <v>73</v>
      </c>
    </row>
    <row r="26" spans="1:2" ht="16.8" x14ac:dyDescent="0.3">
      <c r="A26" s="122"/>
      <c r="B26" s="3" t="s">
        <v>74</v>
      </c>
    </row>
    <row r="27" spans="1:2" ht="16.8" x14ac:dyDescent="0.3">
      <c r="A27" s="122"/>
      <c r="B27" s="3" t="s">
        <v>75</v>
      </c>
    </row>
    <row r="28" spans="1:2" ht="16.8" x14ac:dyDescent="0.3">
      <c r="A28" s="122"/>
      <c r="B28" s="3" t="s">
        <v>76</v>
      </c>
    </row>
    <row r="29" spans="1:2" ht="16.8" x14ac:dyDescent="0.3">
      <c r="A29" s="122"/>
      <c r="B29" s="3" t="s">
        <v>77</v>
      </c>
    </row>
    <row r="30" spans="1:2" ht="16.8" x14ac:dyDescent="0.3">
      <c r="A30" s="122"/>
      <c r="B30" s="3" t="s">
        <v>78</v>
      </c>
    </row>
    <row r="31" spans="1:2" ht="16.8" x14ac:dyDescent="0.3">
      <c r="A31" s="123"/>
      <c r="B31" s="3" t="s">
        <v>79</v>
      </c>
    </row>
    <row r="32" spans="1:2" ht="16.8" x14ac:dyDescent="0.3">
      <c r="A32" s="121" t="s">
        <v>16</v>
      </c>
      <c r="B32" s="3" t="s">
        <v>80</v>
      </c>
    </row>
    <row r="33" spans="1:2" ht="16.8" x14ac:dyDescent="0.3">
      <c r="A33" s="122"/>
      <c r="B33" s="3" t="s">
        <v>81</v>
      </c>
    </row>
    <row r="34" spans="1:2" ht="16.8" x14ac:dyDescent="0.3">
      <c r="A34" s="122"/>
      <c r="B34" s="3" t="s">
        <v>82</v>
      </c>
    </row>
    <row r="35" spans="1:2" ht="16.8" x14ac:dyDescent="0.3">
      <c r="A35" s="123"/>
      <c r="B35" s="3" t="s">
        <v>83</v>
      </c>
    </row>
    <row r="36" spans="1:2" ht="16.8" x14ac:dyDescent="0.3">
      <c r="A36" s="121" t="s">
        <v>611</v>
      </c>
      <c r="B36" s="3" t="s">
        <v>85</v>
      </c>
    </row>
    <row r="37" spans="1:2" ht="16.8" x14ac:dyDescent="0.3">
      <c r="A37" s="122"/>
      <c r="B37" s="3" t="s">
        <v>86</v>
      </c>
    </row>
    <row r="38" spans="1:2" ht="16.8" x14ac:dyDescent="0.3">
      <c r="A38" s="123"/>
      <c r="B38" s="3" t="s">
        <v>11</v>
      </c>
    </row>
    <row r="39" spans="1:2" ht="16.8" x14ac:dyDescent="0.3">
      <c r="A39" s="121" t="s">
        <v>18</v>
      </c>
      <c r="B39" s="3" t="s">
        <v>87</v>
      </c>
    </row>
    <row r="40" spans="1:2" ht="16.8" x14ac:dyDescent="0.3">
      <c r="A40" s="123"/>
      <c r="B40" s="3" t="s">
        <v>88</v>
      </c>
    </row>
    <row r="41" spans="1:2" ht="16.8" x14ac:dyDescent="0.3">
      <c r="A41" s="122" t="s">
        <v>2</v>
      </c>
      <c r="B41" s="3" t="s">
        <v>89</v>
      </c>
    </row>
    <row r="42" spans="1:2" ht="16.8" x14ac:dyDescent="0.3">
      <c r="A42" s="122"/>
      <c r="B42" s="3" t="s">
        <v>90</v>
      </c>
    </row>
    <row r="43" spans="1:2" ht="16.8" x14ac:dyDescent="0.3">
      <c r="A43" s="122"/>
      <c r="B43" s="3" t="s">
        <v>91</v>
      </c>
    </row>
    <row r="44" spans="1:2" ht="16.8" x14ac:dyDescent="0.3">
      <c r="A44" s="123"/>
      <c r="B44" s="3" t="s">
        <v>92</v>
      </c>
    </row>
    <row r="45" spans="1:2" ht="16.8" x14ac:dyDescent="0.3">
      <c r="A45" s="3" t="s">
        <v>93</v>
      </c>
      <c r="B45" s="3" t="s">
        <v>6</v>
      </c>
    </row>
    <row r="46" spans="1:2" ht="16.8" x14ac:dyDescent="0.3">
      <c r="A46" s="3" t="s">
        <v>94</v>
      </c>
      <c r="B46" s="3" t="s">
        <v>12</v>
      </c>
    </row>
    <row r="47" spans="1:2" ht="16.8" x14ac:dyDescent="0.3">
      <c r="A47" s="3" t="s">
        <v>95</v>
      </c>
      <c r="B47" s="3" t="s">
        <v>7</v>
      </c>
    </row>
    <row r="48" spans="1:2" ht="16.8" x14ac:dyDescent="0.3">
      <c r="A48" s="121" t="s">
        <v>96</v>
      </c>
      <c r="B48" s="3" t="s">
        <v>97</v>
      </c>
    </row>
    <row r="49" spans="1:2" ht="16.8" x14ac:dyDescent="0.3">
      <c r="A49" s="122"/>
      <c r="B49" s="3" t="s">
        <v>98</v>
      </c>
    </row>
    <row r="50" spans="1:2" ht="16.8" x14ac:dyDescent="0.3">
      <c r="A50" s="123"/>
      <c r="B50" s="3" t="s">
        <v>99</v>
      </c>
    </row>
    <row r="51" spans="1:2" ht="16.8" x14ac:dyDescent="0.3">
      <c r="A51" s="3" t="s">
        <v>22</v>
      </c>
      <c r="B51" s="3" t="s">
        <v>22</v>
      </c>
    </row>
    <row r="52" spans="1:2" ht="16.8" x14ac:dyDescent="0.3">
      <c r="A52" s="3" t="s">
        <v>100</v>
      </c>
      <c r="B52" s="3" t="s">
        <v>100</v>
      </c>
    </row>
    <row r="53" spans="1:2" ht="16.8" x14ac:dyDescent="0.3">
      <c r="A53" s="3" t="s">
        <v>101</v>
      </c>
      <c r="B53" s="3" t="s">
        <v>101</v>
      </c>
    </row>
  </sheetData>
  <mergeCells count="10">
    <mergeCell ref="A36:A38"/>
    <mergeCell ref="A39:A40"/>
    <mergeCell ref="A41:A44"/>
    <mergeCell ref="A48:A50"/>
    <mergeCell ref="A2:A9"/>
    <mergeCell ref="A10:A12"/>
    <mergeCell ref="A15:A16"/>
    <mergeCell ref="A18:A22"/>
    <mergeCell ref="A23:A31"/>
    <mergeCell ref="A32:A3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D292"/>
  <sheetViews>
    <sheetView zoomScale="90" zoomScaleNormal="90" workbookViewId="0">
      <pane xSplit="1" ySplit="1" topLeftCell="B2" activePane="bottomRight" state="frozen"/>
      <selection pane="topRight" activeCell="B1" sqref="B1"/>
      <selection pane="bottomLeft" activeCell="A2" sqref="A2"/>
      <selection pane="bottomRight" activeCell="C2" sqref="C2"/>
    </sheetView>
  </sheetViews>
  <sheetFormatPr baseColWidth="10" defaultColWidth="11.44140625" defaultRowHeight="14.4" x14ac:dyDescent="0.3"/>
  <cols>
    <col min="1" max="1" width="54.109375" style="5" customWidth="1"/>
    <col min="2" max="2" width="47.44140625" style="5" customWidth="1"/>
    <col min="3" max="3" width="23.33203125" style="5" customWidth="1"/>
    <col min="4" max="4" width="22.6640625" style="5" customWidth="1"/>
    <col min="5" max="5" width="26.33203125" style="5" customWidth="1"/>
    <col min="6" max="6" width="44.44140625" style="5" customWidth="1"/>
    <col min="7" max="7" width="11.6640625" style="44" customWidth="1"/>
    <col min="8" max="8" width="24.33203125" style="5" customWidth="1"/>
    <col min="9" max="9" width="20.44140625" style="5" customWidth="1"/>
    <col min="10" max="10" width="19.33203125" style="5" customWidth="1"/>
    <col min="11" max="11" width="28" style="5" customWidth="1"/>
    <col min="12" max="12" width="15.5546875" style="5" customWidth="1"/>
    <col min="13" max="13" width="13.5546875" style="5" customWidth="1"/>
    <col min="14" max="14" width="16.109375" style="17" customWidth="1"/>
    <col min="15" max="15" width="44.6640625" style="5" customWidth="1"/>
    <col min="16" max="16" width="18.88671875" style="5" customWidth="1"/>
    <col min="17" max="17" width="15.109375" style="5" customWidth="1"/>
    <col min="18" max="18" width="21.88671875" style="5" customWidth="1"/>
    <col min="19" max="19" width="28.109375" style="5" customWidth="1"/>
    <col min="20" max="20" width="25.33203125" style="5" customWidth="1"/>
    <col min="21" max="21" width="80.33203125" style="5" customWidth="1"/>
    <col min="22" max="22" width="22.109375" style="5" customWidth="1"/>
    <col min="23" max="23" width="25" style="5" customWidth="1"/>
    <col min="24" max="24" width="21.109375" style="5" customWidth="1"/>
    <col min="25" max="25" width="44.44140625" style="5" customWidth="1"/>
    <col min="26" max="26" width="41.33203125" style="5" customWidth="1"/>
    <col min="27" max="27" width="21.44140625" style="5" customWidth="1"/>
    <col min="28" max="28" width="49.33203125" style="5" customWidth="1"/>
    <col min="29" max="29" width="18.5546875" style="5" customWidth="1"/>
    <col min="30" max="30" width="19.33203125" style="5" customWidth="1"/>
    <col min="31" max="31" width="17.44140625" style="5" customWidth="1"/>
    <col min="32" max="32" width="18.44140625" style="5" customWidth="1"/>
    <col min="33" max="33" width="19.33203125" style="5" customWidth="1"/>
    <col min="34" max="34" width="46.109375" style="5" customWidth="1"/>
    <col min="35" max="35" width="53.5546875" style="5" customWidth="1"/>
    <col min="36" max="36" width="33.44140625" style="5" customWidth="1"/>
    <col min="37" max="37" width="48.88671875" style="17" customWidth="1"/>
    <col min="38" max="39" width="11.44140625" style="5" customWidth="1"/>
    <col min="40" max="40" width="22" style="17" customWidth="1"/>
    <col min="41" max="41" width="21.5546875" style="17" customWidth="1"/>
    <col min="42" max="42" width="22.88671875" style="5" customWidth="1"/>
    <col min="43" max="43" width="15.109375" style="17" customWidth="1"/>
    <col min="44" max="44" width="69.6640625" style="5" customWidth="1"/>
    <col min="45" max="45" width="16" style="5" customWidth="1"/>
    <col min="46" max="46" width="20.33203125" style="5" customWidth="1"/>
    <col min="47" max="47" width="23.5546875" style="5" customWidth="1"/>
    <col min="48" max="48" width="21.109375" style="5" customWidth="1"/>
    <col min="49" max="49" width="23.6640625" style="5" customWidth="1"/>
    <col min="50" max="50" width="20" style="5" customWidth="1"/>
    <col min="51" max="51" width="21.5546875" style="5" customWidth="1"/>
    <col min="52" max="52" width="29.109375" style="5" customWidth="1"/>
    <col min="53" max="53" width="24.44140625" style="5" customWidth="1"/>
    <col min="54" max="54" width="58.33203125" style="5" customWidth="1"/>
    <col min="55" max="55" width="11.44140625" style="5" customWidth="1"/>
    <col min="56" max="56" width="33.6640625" style="5" customWidth="1"/>
    <col min="57" max="57" width="11.44140625" style="5" customWidth="1"/>
    <col min="58" max="16384" width="11.44140625" style="5"/>
  </cols>
  <sheetData>
    <row r="1" spans="1:56" s="79" customFormat="1" ht="75.75" customHeight="1" x14ac:dyDescent="0.3">
      <c r="A1" s="6" t="s">
        <v>2857</v>
      </c>
      <c r="B1" s="6" t="s">
        <v>102</v>
      </c>
      <c r="C1" s="6" t="s">
        <v>2958</v>
      </c>
      <c r="D1" s="6" t="s">
        <v>2642</v>
      </c>
      <c r="E1" s="6" t="s">
        <v>819</v>
      </c>
      <c r="F1" s="6" t="s">
        <v>2643</v>
      </c>
      <c r="G1" s="6" t="s">
        <v>259</v>
      </c>
      <c r="H1" s="6" t="s">
        <v>0</v>
      </c>
      <c r="I1" s="6" t="s">
        <v>51</v>
      </c>
      <c r="J1" s="6" t="s">
        <v>557</v>
      </c>
      <c r="K1" s="6" t="s">
        <v>253</v>
      </c>
      <c r="L1" s="6" t="s">
        <v>254</v>
      </c>
      <c r="M1" s="6" t="s">
        <v>255</v>
      </c>
      <c r="N1" s="6" t="s">
        <v>256</v>
      </c>
      <c r="O1" s="6" t="s">
        <v>558</v>
      </c>
      <c r="P1" s="6" t="s">
        <v>562</v>
      </c>
      <c r="Q1" s="6" t="s">
        <v>559</v>
      </c>
      <c r="R1" s="6" t="s">
        <v>103</v>
      </c>
      <c r="S1" s="6" t="s">
        <v>560</v>
      </c>
      <c r="T1" s="6" t="s">
        <v>257</v>
      </c>
      <c r="U1" s="6" t="s">
        <v>258</v>
      </c>
      <c r="V1" s="6" t="s">
        <v>104</v>
      </c>
      <c r="W1" s="6" t="s">
        <v>105</v>
      </c>
      <c r="X1" s="6" t="s">
        <v>260</v>
      </c>
      <c r="Y1" s="6" t="s">
        <v>261</v>
      </c>
      <c r="Z1" s="6" t="s">
        <v>262</v>
      </c>
      <c r="AA1" s="6" t="s">
        <v>263</v>
      </c>
      <c r="AB1" s="6" t="s">
        <v>264</v>
      </c>
      <c r="AC1" s="6" t="s">
        <v>263</v>
      </c>
      <c r="AD1" s="6" t="s">
        <v>265</v>
      </c>
      <c r="AE1" s="6" t="s">
        <v>266</v>
      </c>
      <c r="AF1" s="6" t="s">
        <v>267</v>
      </c>
      <c r="AG1" s="6" t="s">
        <v>268</v>
      </c>
      <c r="AH1" s="6" t="s">
        <v>269</v>
      </c>
      <c r="AI1" s="6" t="s">
        <v>270</v>
      </c>
      <c r="AJ1" s="6" t="s">
        <v>271</v>
      </c>
      <c r="AK1" s="6" t="s">
        <v>272</v>
      </c>
      <c r="AL1" s="6" t="s">
        <v>273</v>
      </c>
      <c r="AM1" s="6" t="s">
        <v>274</v>
      </c>
      <c r="AN1" s="6" t="s">
        <v>2921</v>
      </c>
      <c r="AO1" s="6" t="s">
        <v>2922</v>
      </c>
      <c r="AP1" s="6" t="s">
        <v>277</v>
      </c>
      <c r="AQ1" s="6" t="s">
        <v>278</v>
      </c>
      <c r="AR1" s="6" t="s">
        <v>103</v>
      </c>
      <c r="AS1" s="6" t="s">
        <v>279</v>
      </c>
      <c r="AT1" s="6" t="s">
        <v>280</v>
      </c>
      <c r="AU1" s="6" t="s">
        <v>281</v>
      </c>
      <c r="AV1" s="6" t="s">
        <v>282</v>
      </c>
      <c r="AW1" s="6" t="s">
        <v>283</v>
      </c>
      <c r="AX1" s="6" t="s">
        <v>284</v>
      </c>
      <c r="AY1" s="6" t="s">
        <v>285</v>
      </c>
      <c r="AZ1" s="6" t="s">
        <v>284</v>
      </c>
      <c r="BA1" s="6" t="s">
        <v>286</v>
      </c>
      <c r="BB1" s="6" t="s">
        <v>287</v>
      </c>
      <c r="BC1" s="6" t="s">
        <v>1352</v>
      </c>
      <c r="BD1" s="19" t="s">
        <v>1353</v>
      </c>
    </row>
    <row r="2" spans="1:56" ht="72" x14ac:dyDescent="0.3">
      <c r="A2" s="11" t="s">
        <v>2939</v>
      </c>
      <c r="B2" s="11" t="s">
        <v>1555</v>
      </c>
      <c r="C2" s="11" t="s">
        <v>44</v>
      </c>
      <c r="D2" s="11" t="s">
        <v>44</v>
      </c>
      <c r="E2" s="11" t="s">
        <v>818</v>
      </c>
      <c r="F2" s="11" t="s">
        <v>1574</v>
      </c>
      <c r="G2" s="11" t="s">
        <v>1539</v>
      </c>
      <c r="H2" s="11" t="s">
        <v>63</v>
      </c>
      <c r="I2" s="11" t="s">
        <v>8</v>
      </c>
      <c r="J2" s="11" t="s">
        <v>290</v>
      </c>
      <c r="K2" s="11" t="s">
        <v>1018</v>
      </c>
      <c r="L2" s="11" t="s">
        <v>123</v>
      </c>
      <c r="M2" s="11">
        <v>1900</v>
      </c>
      <c r="N2" s="11" t="s">
        <v>123</v>
      </c>
      <c r="O2" s="11" t="s">
        <v>123</v>
      </c>
      <c r="P2" s="11"/>
      <c r="Q2" s="11" t="s">
        <v>123</v>
      </c>
      <c r="R2" s="11"/>
      <c r="S2" s="11" t="s">
        <v>123</v>
      </c>
      <c r="T2" s="11">
        <v>0</v>
      </c>
      <c r="U2" s="11"/>
      <c r="V2" s="11" t="s">
        <v>123</v>
      </c>
      <c r="W2" s="11" t="s">
        <v>123</v>
      </c>
      <c r="X2" s="11" t="s">
        <v>2581</v>
      </c>
      <c r="Y2" s="11" t="s">
        <v>184</v>
      </c>
      <c r="Z2" s="11" t="s">
        <v>123</v>
      </c>
      <c r="AA2" s="11"/>
      <c r="AB2" s="11" t="s">
        <v>123</v>
      </c>
      <c r="AC2" s="11"/>
      <c r="AD2" s="11" t="s">
        <v>123</v>
      </c>
      <c r="AE2" s="11" t="s">
        <v>123</v>
      </c>
      <c r="AF2" s="11" t="s">
        <v>115</v>
      </c>
      <c r="AG2" s="11" t="s">
        <v>115</v>
      </c>
      <c r="AH2" s="11" t="s">
        <v>123</v>
      </c>
      <c r="AI2" s="11"/>
      <c r="AJ2" s="11" t="s">
        <v>123</v>
      </c>
      <c r="AK2" s="11" t="s">
        <v>123</v>
      </c>
      <c r="AL2" s="11" t="s">
        <v>123</v>
      </c>
      <c r="AM2" s="11" t="s">
        <v>123</v>
      </c>
      <c r="AN2" s="11" t="s">
        <v>123</v>
      </c>
      <c r="AO2" s="11" t="s">
        <v>123</v>
      </c>
      <c r="AP2" s="11" t="s">
        <v>123</v>
      </c>
      <c r="AQ2" s="11" t="s">
        <v>123</v>
      </c>
      <c r="AR2" s="11"/>
      <c r="AS2" s="11" t="s">
        <v>123</v>
      </c>
      <c r="AT2" s="11" t="s">
        <v>123</v>
      </c>
      <c r="AU2" s="11"/>
      <c r="AV2" s="11"/>
      <c r="AW2" s="11" t="s">
        <v>123</v>
      </c>
      <c r="AX2" s="11"/>
      <c r="AY2" s="11" t="s">
        <v>123</v>
      </c>
      <c r="AZ2" s="11"/>
      <c r="BA2" s="11" t="s">
        <v>123</v>
      </c>
      <c r="BB2" s="11"/>
      <c r="BC2" s="11" t="s">
        <v>1355</v>
      </c>
      <c r="BD2" s="11" t="s">
        <v>1502</v>
      </c>
    </row>
    <row r="3" spans="1:56" ht="43.2" x14ac:dyDescent="0.3">
      <c r="A3" s="11" t="s">
        <v>896</v>
      </c>
      <c r="B3" s="11" t="s">
        <v>768</v>
      </c>
      <c r="C3" s="11" t="s">
        <v>1467</v>
      </c>
      <c r="D3" s="11" t="s">
        <v>1400</v>
      </c>
      <c r="E3" s="11" t="s">
        <v>818</v>
      </c>
      <c r="F3" s="11" t="s">
        <v>897</v>
      </c>
      <c r="G3" s="11" t="s">
        <v>115</v>
      </c>
      <c r="H3" s="11" t="s">
        <v>4</v>
      </c>
      <c r="I3" s="11" t="s">
        <v>58</v>
      </c>
      <c r="J3" s="11" t="s">
        <v>58</v>
      </c>
      <c r="K3" s="11" t="s">
        <v>237</v>
      </c>
      <c r="L3" s="11" t="s">
        <v>898</v>
      </c>
      <c r="M3" s="11">
        <v>8</v>
      </c>
      <c r="N3" s="11" t="s">
        <v>123</v>
      </c>
      <c r="O3" s="11" t="s">
        <v>229</v>
      </c>
      <c r="P3" s="11"/>
      <c r="Q3" s="11" t="s">
        <v>111</v>
      </c>
      <c r="R3" s="11"/>
      <c r="S3" s="11">
        <v>100</v>
      </c>
      <c r="T3" s="11">
        <v>0</v>
      </c>
      <c r="U3" s="11" t="s">
        <v>117</v>
      </c>
      <c r="V3" s="11" t="s">
        <v>123</v>
      </c>
      <c r="W3" s="11" t="s">
        <v>123</v>
      </c>
      <c r="X3" s="11" t="s">
        <v>114</v>
      </c>
      <c r="Y3" s="11" t="s">
        <v>451</v>
      </c>
      <c r="Z3" s="11" t="s">
        <v>123</v>
      </c>
      <c r="AA3" s="11"/>
      <c r="AB3" s="11" t="s">
        <v>113</v>
      </c>
      <c r="AC3" s="11"/>
      <c r="AD3" s="11" t="s">
        <v>114</v>
      </c>
      <c r="AE3" s="11" t="s">
        <v>114</v>
      </c>
      <c r="AF3" s="11" t="s">
        <v>115</v>
      </c>
      <c r="AG3" s="11" t="s">
        <v>123</v>
      </c>
      <c r="AH3" s="11" t="s">
        <v>141</v>
      </c>
      <c r="AI3" s="11"/>
      <c r="AJ3" s="11">
        <v>0</v>
      </c>
      <c r="AK3" s="11">
        <v>1</v>
      </c>
      <c r="AL3" s="11">
        <v>0</v>
      </c>
      <c r="AM3" s="11">
        <v>1</v>
      </c>
      <c r="AN3" s="11">
        <v>1</v>
      </c>
      <c r="AO3" s="11">
        <v>0</v>
      </c>
      <c r="AP3" s="11" t="s">
        <v>123</v>
      </c>
      <c r="AQ3" s="11" t="s">
        <v>123</v>
      </c>
      <c r="AR3" s="11"/>
      <c r="AS3" s="11" t="s">
        <v>114</v>
      </c>
      <c r="AT3" s="11" t="s">
        <v>129</v>
      </c>
      <c r="AU3" s="11"/>
      <c r="AV3" s="11"/>
      <c r="AW3" s="11" t="s">
        <v>123</v>
      </c>
      <c r="AX3" s="11"/>
      <c r="AY3" s="11" t="s">
        <v>123</v>
      </c>
      <c r="AZ3" s="11"/>
      <c r="BA3" s="11" t="s">
        <v>123</v>
      </c>
      <c r="BB3" s="11"/>
      <c r="BC3" s="11"/>
      <c r="BD3" s="11"/>
    </row>
    <row r="4" spans="1:56" ht="86.4" x14ac:dyDescent="0.3">
      <c r="A4" s="11" t="s">
        <v>928</v>
      </c>
      <c r="B4" s="11" t="s">
        <v>781</v>
      </c>
      <c r="C4" s="11" t="s">
        <v>2962</v>
      </c>
      <c r="D4" s="11" t="s">
        <v>2856</v>
      </c>
      <c r="E4" s="11" t="s">
        <v>818</v>
      </c>
      <c r="F4" s="11" t="s">
        <v>929</v>
      </c>
      <c r="G4" s="11" t="s">
        <v>115</v>
      </c>
      <c r="H4" s="11" t="s">
        <v>93</v>
      </c>
      <c r="I4" s="11" t="s">
        <v>6</v>
      </c>
      <c r="J4" s="11" t="s">
        <v>6</v>
      </c>
      <c r="K4" s="11" t="s">
        <v>1058</v>
      </c>
      <c r="L4" s="11" t="s">
        <v>898</v>
      </c>
      <c r="M4" s="11">
        <v>570</v>
      </c>
      <c r="N4" s="11" t="s">
        <v>123</v>
      </c>
      <c r="O4" s="11" t="s">
        <v>1183</v>
      </c>
      <c r="P4" s="11"/>
      <c r="Q4" s="11" t="s">
        <v>111</v>
      </c>
      <c r="R4" s="11"/>
      <c r="S4" s="11">
        <v>95</v>
      </c>
      <c r="T4" s="11">
        <v>95</v>
      </c>
      <c r="U4" s="11" t="s">
        <v>508</v>
      </c>
      <c r="V4" s="11" t="s">
        <v>123</v>
      </c>
      <c r="W4" s="11" t="s">
        <v>123</v>
      </c>
      <c r="X4" s="11" t="s">
        <v>114</v>
      </c>
      <c r="Y4" s="11" t="s">
        <v>123</v>
      </c>
      <c r="Z4" s="11" t="s">
        <v>123</v>
      </c>
      <c r="AA4" s="11"/>
      <c r="AB4" s="11" t="s">
        <v>113</v>
      </c>
      <c r="AC4" s="11"/>
      <c r="AD4" s="11" t="s">
        <v>115</v>
      </c>
      <c r="AE4" s="11" t="s">
        <v>114</v>
      </c>
      <c r="AF4" s="11" t="s">
        <v>114</v>
      </c>
      <c r="AG4" s="11" t="s">
        <v>114</v>
      </c>
      <c r="AH4" s="11" t="s">
        <v>127</v>
      </c>
      <c r="AI4" s="11" t="s">
        <v>117</v>
      </c>
      <c r="AJ4" s="11">
        <v>0</v>
      </c>
      <c r="AK4" s="11">
        <v>2</v>
      </c>
      <c r="AL4" s="11">
        <v>1</v>
      </c>
      <c r="AM4" s="11">
        <v>1</v>
      </c>
      <c r="AN4" s="11" t="s">
        <v>509</v>
      </c>
      <c r="AO4" s="11">
        <v>0</v>
      </c>
      <c r="AP4" s="11">
        <v>0</v>
      </c>
      <c r="AQ4" s="11" t="s">
        <v>114</v>
      </c>
      <c r="AR4" s="11"/>
      <c r="AS4" s="11" t="s">
        <v>114</v>
      </c>
      <c r="AT4" s="11" t="s">
        <v>123</v>
      </c>
      <c r="AU4" s="11"/>
      <c r="AV4" s="11"/>
      <c r="AW4" s="11" t="s">
        <v>123</v>
      </c>
      <c r="AX4" s="11"/>
      <c r="AY4" s="11" t="s">
        <v>123</v>
      </c>
      <c r="AZ4" s="11"/>
      <c r="BA4" s="11" t="s">
        <v>114</v>
      </c>
      <c r="BB4" s="11"/>
      <c r="BC4" s="11"/>
      <c r="BD4" s="11"/>
    </row>
    <row r="5" spans="1:56" ht="129.6" x14ac:dyDescent="0.3">
      <c r="A5" s="11" t="s">
        <v>2940</v>
      </c>
      <c r="B5" s="11" t="s">
        <v>2467</v>
      </c>
      <c r="C5" s="11" t="s">
        <v>2961</v>
      </c>
      <c r="D5" s="11" t="s">
        <v>2040</v>
      </c>
      <c r="E5" s="11" t="s">
        <v>818</v>
      </c>
      <c r="F5" s="11"/>
      <c r="G5" s="11" t="s">
        <v>115</v>
      </c>
      <c r="H5" s="11" t="s">
        <v>611</v>
      </c>
      <c r="I5" s="11" t="s">
        <v>85</v>
      </c>
      <c r="J5" s="11" t="s">
        <v>411</v>
      </c>
      <c r="K5" s="11" t="s">
        <v>1038</v>
      </c>
      <c r="L5" s="11" t="s">
        <v>707</v>
      </c>
      <c r="M5" s="11">
        <v>590</v>
      </c>
      <c r="N5" s="11">
        <v>36000</v>
      </c>
      <c r="O5" s="11" t="s">
        <v>1190</v>
      </c>
      <c r="P5" s="11"/>
      <c r="Q5" s="11" t="s">
        <v>603</v>
      </c>
      <c r="R5" s="11"/>
      <c r="S5" s="11">
        <v>0</v>
      </c>
      <c r="T5" s="11">
        <v>100</v>
      </c>
      <c r="U5" s="11" t="s">
        <v>518</v>
      </c>
      <c r="V5" s="11" t="s">
        <v>123</v>
      </c>
      <c r="W5" s="11" t="s">
        <v>123</v>
      </c>
      <c r="X5" s="11" t="s">
        <v>114</v>
      </c>
      <c r="Y5" s="11" t="s">
        <v>519</v>
      </c>
      <c r="Z5" s="11" t="s">
        <v>123</v>
      </c>
      <c r="AA5" s="11"/>
      <c r="AB5" s="11" t="s">
        <v>113</v>
      </c>
      <c r="AC5" s="11"/>
      <c r="AD5" s="11" t="s">
        <v>115</v>
      </c>
      <c r="AE5" s="11" t="s">
        <v>123</v>
      </c>
      <c r="AF5" s="11" t="s">
        <v>114</v>
      </c>
      <c r="AG5" s="11" t="s">
        <v>114</v>
      </c>
      <c r="AH5" s="11" t="s">
        <v>123</v>
      </c>
      <c r="AI5" s="11"/>
      <c r="AJ5" s="11">
        <v>100</v>
      </c>
      <c r="AK5" s="11">
        <v>2</v>
      </c>
      <c r="AL5" s="11">
        <v>2</v>
      </c>
      <c r="AM5" s="11">
        <v>0</v>
      </c>
      <c r="AN5" s="11">
        <v>0</v>
      </c>
      <c r="AO5" s="11">
        <v>6000</v>
      </c>
      <c r="AP5" s="11">
        <v>0</v>
      </c>
      <c r="AQ5" s="11" t="s">
        <v>123</v>
      </c>
      <c r="AR5" s="11"/>
      <c r="AS5" s="11" t="s">
        <v>115</v>
      </c>
      <c r="AT5" s="11" t="s">
        <v>129</v>
      </c>
      <c r="AU5" s="11"/>
      <c r="AV5" s="11"/>
      <c r="AW5" s="11" t="s">
        <v>613</v>
      </c>
      <c r="AX5" s="11"/>
      <c r="AY5" s="11" t="s">
        <v>123</v>
      </c>
      <c r="AZ5" s="11"/>
      <c r="BA5" s="11" t="s">
        <v>123</v>
      </c>
      <c r="BB5" s="11" t="s">
        <v>1111</v>
      </c>
      <c r="BC5" s="11"/>
      <c r="BD5" s="11"/>
    </row>
    <row r="6" spans="1:56" ht="57.6" x14ac:dyDescent="0.3">
      <c r="A6" s="11" t="s">
        <v>876</v>
      </c>
      <c r="B6" s="11" t="s">
        <v>2478</v>
      </c>
      <c r="C6" s="11" t="s">
        <v>2961</v>
      </c>
      <c r="D6" s="11" t="s">
        <v>2040</v>
      </c>
      <c r="E6" s="11" t="s">
        <v>818</v>
      </c>
      <c r="F6" s="11" t="s">
        <v>391</v>
      </c>
      <c r="G6" s="11" t="s">
        <v>115</v>
      </c>
      <c r="H6" s="11" t="s">
        <v>17</v>
      </c>
      <c r="I6" s="11" t="s">
        <v>98</v>
      </c>
      <c r="J6" s="11" t="s">
        <v>997</v>
      </c>
      <c r="K6" s="11" t="s">
        <v>1041</v>
      </c>
      <c r="L6" s="11" t="s">
        <v>109</v>
      </c>
      <c r="M6" s="11">
        <v>168</v>
      </c>
      <c r="N6" s="11" t="s">
        <v>123</v>
      </c>
      <c r="O6" s="11" t="s">
        <v>1192</v>
      </c>
      <c r="P6" s="11"/>
      <c r="Q6" s="11" t="s">
        <v>1220</v>
      </c>
      <c r="R6" s="11"/>
      <c r="S6" s="11">
        <v>100</v>
      </c>
      <c r="T6" s="11">
        <v>0</v>
      </c>
      <c r="U6" s="11"/>
      <c r="V6" s="11" t="s">
        <v>123</v>
      </c>
      <c r="W6" s="11" t="s">
        <v>123</v>
      </c>
      <c r="X6" s="11" t="s">
        <v>123</v>
      </c>
      <c r="Y6" s="11" t="s">
        <v>123</v>
      </c>
      <c r="Z6" s="11" t="s">
        <v>740</v>
      </c>
      <c r="AA6" s="11"/>
      <c r="AB6" s="11" t="s">
        <v>1283</v>
      </c>
      <c r="AC6" s="11"/>
      <c r="AD6" s="11" t="s">
        <v>115</v>
      </c>
      <c r="AE6" s="11" t="s">
        <v>123</v>
      </c>
      <c r="AF6" s="11" t="s">
        <v>115</v>
      </c>
      <c r="AG6" s="11" t="s">
        <v>115</v>
      </c>
      <c r="AH6" s="11" t="s">
        <v>1304</v>
      </c>
      <c r="AI6" s="11"/>
      <c r="AJ6" s="11" t="s">
        <v>123</v>
      </c>
      <c r="AK6" s="11" t="s">
        <v>123</v>
      </c>
      <c r="AL6" s="11" t="s">
        <v>123</v>
      </c>
      <c r="AM6" s="11" t="s">
        <v>123</v>
      </c>
      <c r="AN6" s="11" t="s">
        <v>123</v>
      </c>
      <c r="AO6" s="11" t="s">
        <v>123</v>
      </c>
      <c r="AP6" s="11" t="s">
        <v>123</v>
      </c>
      <c r="AQ6" s="11" t="s">
        <v>123</v>
      </c>
      <c r="AR6" s="11"/>
      <c r="AS6" s="11" t="s">
        <v>123</v>
      </c>
      <c r="AT6" s="11" t="s">
        <v>123</v>
      </c>
      <c r="AU6" s="11"/>
      <c r="AV6" s="11"/>
      <c r="AW6" s="11" t="s">
        <v>123</v>
      </c>
      <c r="AX6" s="11"/>
      <c r="AY6" s="11" t="s">
        <v>123</v>
      </c>
      <c r="AZ6" s="11"/>
      <c r="BA6" s="11" t="s">
        <v>114</v>
      </c>
      <c r="BB6" s="11" t="s">
        <v>392</v>
      </c>
      <c r="BC6" s="11"/>
      <c r="BD6" s="11"/>
    </row>
    <row r="7" spans="1:56" ht="72" x14ac:dyDescent="0.3">
      <c r="A7" s="11" t="s">
        <v>1141</v>
      </c>
      <c r="B7" s="11" t="s">
        <v>565</v>
      </c>
      <c r="C7" s="11" t="s">
        <v>2961</v>
      </c>
      <c r="D7" s="11" t="s">
        <v>2203</v>
      </c>
      <c r="E7" s="11" t="s">
        <v>566</v>
      </c>
      <c r="F7" s="11" t="s">
        <v>2620</v>
      </c>
      <c r="G7" s="11" t="s">
        <v>115</v>
      </c>
      <c r="H7" s="11" t="s">
        <v>15</v>
      </c>
      <c r="I7" s="11" t="s">
        <v>66</v>
      </c>
      <c r="J7" s="11" t="s">
        <v>66</v>
      </c>
      <c r="K7" s="11" t="s">
        <v>2888</v>
      </c>
      <c r="L7" s="11" t="s">
        <v>898</v>
      </c>
      <c r="M7" s="11" t="s">
        <v>123</v>
      </c>
      <c r="N7" s="11" t="s">
        <v>123</v>
      </c>
      <c r="O7" s="11" t="s">
        <v>1197</v>
      </c>
      <c r="P7" s="11"/>
      <c r="Q7" s="11" t="s">
        <v>1255</v>
      </c>
      <c r="R7" s="11"/>
      <c r="S7" s="11" t="s">
        <v>123</v>
      </c>
      <c r="T7" s="11" t="s">
        <v>123</v>
      </c>
      <c r="U7" s="11"/>
      <c r="V7" s="11">
        <v>100</v>
      </c>
      <c r="W7" s="11">
        <v>0</v>
      </c>
      <c r="X7" s="11" t="s">
        <v>115</v>
      </c>
      <c r="Y7" s="11" t="s">
        <v>350</v>
      </c>
      <c r="Z7" s="11" t="s">
        <v>692</v>
      </c>
      <c r="AA7" s="11"/>
      <c r="AB7" s="11" t="s">
        <v>113</v>
      </c>
      <c r="AC7" s="11"/>
      <c r="AD7" s="11" t="s">
        <v>115</v>
      </c>
      <c r="AE7" s="11" t="s">
        <v>115</v>
      </c>
      <c r="AF7" s="11" t="s">
        <v>115</v>
      </c>
      <c r="AG7" s="11" t="s">
        <v>115</v>
      </c>
      <c r="AH7" s="11" t="s">
        <v>153</v>
      </c>
      <c r="AI7" s="11"/>
      <c r="AJ7" s="11">
        <v>0</v>
      </c>
      <c r="AK7" s="11">
        <v>2</v>
      </c>
      <c r="AL7" s="11">
        <v>2</v>
      </c>
      <c r="AM7" s="11">
        <v>0</v>
      </c>
      <c r="AN7" s="11">
        <v>4</v>
      </c>
      <c r="AO7" s="11" t="s">
        <v>128</v>
      </c>
      <c r="AP7" s="11" t="s">
        <v>117</v>
      </c>
      <c r="AQ7" s="11" t="s">
        <v>114</v>
      </c>
      <c r="AR7" s="11"/>
      <c r="AS7" s="11" t="s">
        <v>115</v>
      </c>
      <c r="AT7" s="11" t="s">
        <v>129</v>
      </c>
      <c r="AU7" s="11"/>
      <c r="AV7" s="11"/>
      <c r="AW7" s="11" t="s">
        <v>118</v>
      </c>
      <c r="AX7" s="11"/>
      <c r="AY7" s="11" t="s">
        <v>716</v>
      </c>
      <c r="AZ7" s="11"/>
      <c r="BA7" s="11" t="s">
        <v>114</v>
      </c>
      <c r="BB7" s="11"/>
      <c r="BC7" s="11"/>
      <c r="BD7" s="11"/>
    </row>
    <row r="8" spans="1:56" ht="28.8" x14ac:dyDescent="0.3">
      <c r="A8" s="11" t="s">
        <v>2156</v>
      </c>
      <c r="B8" s="11" t="s">
        <v>2155</v>
      </c>
      <c r="C8" s="11" t="s">
        <v>2961</v>
      </c>
      <c r="D8" s="11" t="s">
        <v>38</v>
      </c>
      <c r="E8" s="11" t="s">
        <v>818</v>
      </c>
      <c r="F8" s="11" t="s">
        <v>2156</v>
      </c>
      <c r="G8" s="11" t="s">
        <v>115</v>
      </c>
      <c r="H8" s="11" t="s">
        <v>18</v>
      </c>
      <c r="I8" s="11" t="s">
        <v>18</v>
      </c>
      <c r="J8" s="11" t="s">
        <v>87</v>
      </c>
      <c r="K8" s="11" t="s">
        <v>123</v>
      </c>
      <c r="L8" s="11" t="s">
        <v>123</v>
      </c>
      <c r="M8" s="11">
        <v>101</v>
      </c>
      <c r="N8" s="11" t="s">
        <v>123</v>
      </c>
      <c r="O8" s="11" t="s">
        <v>123</v>
      </c>
      <c r="P8" s="11"/>
      <c r="Q8" s="11" t="s">
        <v>123</v>
      </c>
      <c r="R8" s="11"/>
      <c r="S8" s="11" t="s">
        <v>123</v>
      </c>
      <c r="T8" s="11" t="s">
        <v>123</v>
      </c>
      <c r="U8" s="11"/>
      <c r="V8" s="11" t="s">
        <v>123</v>
      </c>
      <c r="W8" s="11" t="s">
        <v>123</v>
      </c>
      <c r="X8" s="11" t="s">
        <v>115</v>
      </c>
      <c r="Y8" s="11" t="s">
        <v>123</v>
      </c>
      <c r="Z8" s="11" t="s">
        <v>123</v>
      </c>
      <c r="AA8" s="11"/>
      <c r="AB8" s="11" t="s">
        <v>123</v>
      </c>
      <c r="AC8" s="11"/>
      <c r="AD8" s="11" t="s">
        <v>123</v>
      </c>
      <c r="AE8" s="11" t="s">
        <v>123</v>
      </c>
      <c r="AF8" s="11" t="s">
        <v>115</v>
      </c>
      <c r="AG8" s="11" t="s">
        <v>114</v>
      </c>
      <c r="AH8" s="11" t="s">
        <v>123</v>
      </c>
      <c r="AI8" s="11"/>
      <c r="AJ8" s="11" t="s">
        <v>123</v>
      </c>
      <c r="AK8" s="11" t="s">
        <v>123</v>
      </c>
      <c r="AL8" s="11" t="s">
        <v>123</v>
      </c>
      <c r="AM8" s="11" t="s">
        <v>123</v>
      </c>
      <c r="AN8" s="11" t="s">
        <v>123</v>
      </c>
      <c r="AO8" s="11" t="s">
        <v>123</v>
      </c>
      <c r="AP8" s="11" t="s">
        <v>123</v>
      </c>
      <c r="AQ8" s="11" t="s">
        <v>123</v>
      </c>
      <c r="AR8" s="11"/>
      <c r="AS8" s="11" t="s">
        <v>123</v>
      </c>
      <c r="AT8" s="11" t="s">
        <v>123</v>
      </c>
      <c r="AU8" s="11"/>
      <c r="AV8" s="11"/>
      <c r="AW8" s="11" t="s">
        <v>123</v>
      </c>
      <c r="AX8" s="11"/>
      <c r="AY8" s="11" t="s">
        <v>123</v>
      </c>
      <c r="AZ8" s="11"/>
      <c r="BA8" s="11" t="s">
        <v>123</v>
      </c>
      <c r="BB8" s="11"/>
      <c r="BC8" s="11"/>
      <c r="BD8" s="11"/>
    </row>
    <row r="9" spans="1:56" ht="115.2" x14ac:dyDescent="0.3">
      <c r="A9" s="11" t="s">
        <v>938</v>
      </c>
      <c r="B9" s="11" t="s">
        <v>42</v>
      </c>
      <c r="C9" s="11" t="s">
        <v>2962</v>
      </c>
      <c r="D9" s="11" t="s">
        <v>41</v>
      </c>
      <c r="E9" s="11" t="s">
        <v>818</v>
      </c>
      <c r="F9" s="11" t="s">
        <v>938</v>
      </c>
      <c r="G9" s="11" t="s">
        <v>115</v>
      </c>
      <c r="H9" s="11" t="s">
        <v>93</v>
      </c>
      <c r="I9" s="11" t="s">
        <v>6</v>
      </c>
      <c r="J9" s="11" t="s">
        <v>6</v>
      </c>
      <c r="K9" s="11" t="s">
        <v>1064</v>
      </c>
      <c r="L9" s="11" t="s">
        <v>1101</v>
      </c>
      <c r="M9" s="11" t="s">
        <v>123</v>
      </c>
      <c r="N9" s="11" t="s">
        <v>123</v>
      </c>
      <c r="O9" s="11" t="s">
        <v>110</v>
      </c>
      <c r="P9" s="11"/>
      <c r="Q9" s="11" t="s">
        <v>1213</v>
      </c>
      <c r="R9" s="11"/>
      <c r="S9" s="11" t="s">
        <v>123</v>
      </c>
      <c r="T9" s="11" t="s">
        <v>123</v>
      </c>
      <c r="U9" s="11" t="s">
        <v>450</v>
      </c>
      <c r="V9" s="11" t="s">
        <v>123</v>
      </c>
      <c r="W9" s="11" t="s">
        <v>123</v>
      </c>
      <c r="X9" s="11" t="s">
        <v>114</v>
      </c>
      <c r="Y9" s="11" t="s">
        <v>451</v>
      </c>
      <c r="Z9" s="11" t="s">
        <v>123</v>
      </c>
      <c r="AA9" s="11"/>
      <c r="AB9" s="11" t="s">
        <v>203</v>
      </c>
      <c r="AC9" s="11"/>
      <c r="AD9" s="11" t="s">
        <v>114</v>
      </c>
      <c r="AE9" s="11" t="s">
        <v>115</v>
      </c>
      <c r="AF9" s="11" t="s">
        <v>114</v>
      </c>
      <c r="AG9" s="11" t="s">
        <v>114</v>
      </c>
      <c r="AH9" s="11" t="s">
        <v>123</v>
      </c>
      <c r="AI9" s="11"/>
      <c r="AJ9" s="11">
        <v>0</v>
      </c>
      <c r="AK9" s="11">
        <v>2</v>
      </c>
      <c r="AL9" s="11">
        <v>0</v>
      </c>
      <c r="AM9" s="11">
        <v>2</v>
      </c>
      <c r="AN9" s="11">
        <v>2</v>
      </c>
      <c r="AO9" s="11" t="s">
        <v>123</v>
      </c>
      <c r="AP9" s="11" t="s">
        <v>123</v>
      </c>
      <c r="AQ9" s="11" t="s">
        <v>123</v>
      </c>
      <c r="AR9" s="11"/>
      <c r="AS9" s="11" t="s">
        <v>114</v>
      </c>
      <c r="AT9" s="11" t="s">
        <v>123</v>
      </c>
      <c r="AU9" s="11"/>
      <c r="AV9" s="11"/>
      <c r="AW9" s="11" t="s">
        <v>123</v>
      </c>
      <c r="AX9" s="11"/>
      <c r="AY9" s="11" t="s">
        <v>123</v>
      </c>
      <c r="AZ9" s="11"/>
      <c r="BA9" s="11" t="s">
        <v>114</v>
      </c>
      <c r="BB9" s="11" t="s">
        <v>452</v>
      </c>
      <c r="BC9" s="11"/>
      <c r="BD9" s="11"/>
    </row>
    <row r="10" spans="1:56" ht="144" x14ac:dyDescent="0.3">
      <c r="A10" s="11" t="s">
        <v>473</v>
      </c>
      <c r="B10" s="11" t="s">
        <v>789</v>
      </c>
      <c r="C10" s="11" t="s">
        <v>44</v>
      </c>
      <c r="D10" s="11" t="s">
        <v>44</v>
      </c>
      <c r="E10" s="11" t="s">
        <v>818</v>
      </c>
      <c r="F10" s="11" t="s">
        <v>473</v>
      </c>
      <c r="G10" s="11" t="s">
        <v>115</v>
      </c>
      <c r="H10" s="11" t="s">
        <v>209</v>
      </c>
      <c r="I10" s="11" t="s">
        <v>7</v>
      </c>
      <c r="J10" s="11" t="s">
        <v>381</v>
      </c>
      <c r="K10" s="11" t="s">
        <v>1080</v>
      </c>
      <c r="L10" s="11" t="s">
        <v>689</v>
      </c>
      <c r="M10" s="11">
        <v>2100</v>
      </c>
      <c r="N10" s="11" t="s">
        <v>123</v>
      </c>
      <c r="O10" s="11" t="s">
        <v>1166</v>
      </c>
      <c r="P10" s="11"/>
      <c r="Q10" s="11" t="s">
        <v>1225</v>
      </c>
      <c r="R10" s="11"/>
      <c r="S10" s="11">
        <v>27</v>
      </c>
      <c r="T10" s="11" t="s">
        <v>123</v>
      </c>
      <c r="U10" s="11" t="s">
        <v>472</v>
      </c>
      <c r="V10" s="11" t="s">
        <v>123</v>
      </c>
      <c r="W10" s="11" t="s">
        <v>123</v>
      </c>
      <c r="X10" s="11" t="s">
        <v>115</v>
      </c>
      <c r="Y10" s="11" t="s">
        <v>184</v>
      </c>
      <c r="Z10" s="11" t="s">
        <v>1270</v>
      </c>
      <c r="AA10" s="11"/>
      <c r="AB10" s="11" t="s">
        <v>1283</v>
      </c>
      <c r="AC10" s="11"/>
      <c r="AD10" s="11" t="s">
        <v>115</v>
      </c>
      <c r="AE10" s="11" t="s">
        <v>115</v>
      </c>
      <c r="AF10" s="11" t="s">
        <v>115</v>
      </c>
      <c r="AG10" s="11" t="s">
        <v>115</v>
      </c>
      <c r="AH10" s="11" t="s">
        <v>1313</v>
      </c>
      <c r="AI10" s="11"/>
      <c r="AJ10" s="11">
        <v>100</v>
      </c>
      <c r="AK10" s="11" t="s">
        <v>123</v>
      </c>
      <c r="AL10" s="11" t="s">
        <v>123</v>
      </c>
      <c r="AM10" s="11" t="s">
        <v>123</v>
      </c>
      <c r="AN10" s="11">
        <v>1</v>
      </c>
      <c r="AO10" s="11" t="s">
        <v>474</v>
      </c>
      <c r="AP10" s="11" t="s">
        <v>123</v>
      </c>
      <c r="AQ10" s="11" t="s">
        <v>123</v>
      </c>
      <c r="AR10" s="11"/>
      <c r="AS10" s="11" t="s">
        <v>115</v>
      </c>
      <c r="AT10" s="11" t="s">
        <v>129</v>
      </c>
      <c r="AU10" s="11"/>
      <c r="AV10" s="11"/>
      <c r="AW10" s="11" t="s">
        <v>613</v>
      </c>
      <c r="AX10" s="11"/>
      <c r="AY10" s="11" t="s">
        <v>614</v>
      </c>
      <c r="AZ10" s="11"/>
      <c r="BA10" s="11" t="s">
        <v>114</v>
      </c>
      <c r="BB10" s="11"/>
      <c r="BC10" s="11"/>
      <c r="BD10" s="11"/>
    </row>
    <row r="11" spans="1:56" x14ac:dyDescent="0.3">
      <c r="A11" s="11" t="s">
        <v>2159</v>
      </c>
      <c r="B11" s="11" t="s">
        <v>2158</v>
      </c>
      <c r="C11" s="11" t="s">
        <v>44</v>
      </c>
      <c r="D11" s="11" t="s">
        <v>44</v>
      </c>
      <c r="E11" s="11" t="s">
        <v>818</v>
      </c>
      <c r="F11" s="11" t="s">
        <v>2159</v>
      </c>
      <c r="G11" s="11" t="s">
        <v>115</v>
      </c>
      <c r="H11" s="11" t="s">
        <v>17</v>
      </c>
      <c r="I11" s="11" t="s">
        <v>99</v>
      </c>
      <c r="J11" s="11" t="s">
        <v>2160</v>
      </c>
      <c r="K11" s="11" t="s">
        <v>123</v>
      </c>
      <c r="L11" s="11" t="s">
        <v>123</v>
      </c>
      <c r="M11" s="11">
        <v>40213</v>
      </c>
      <c r="N11" s="11" t="s">
        <v>123</v>
      </c>
      <c r="O11" s="11" t="s">
        <v>123</v>
      </c>
      <c r="P11" s="11"/>
      <c r="Q11" s="11" t="s">
        <v>123</v>
      </c>
      <c r="R11" s="11"/>
      <c r="S11" s="11" t="s">
        <v>123</v>
      </c>
      <c r="T11" s="11" t="s">
        <v>123</v>
      </c>
      <c r="U11" s="11"/>
      <c r="V11" s="11" t="s">
        <v>123</v>
      </c>
      <c r="W11" s="11" t="s">
        <v>123</v>
      </c>
      <c r="X11" s="11" t="s">
        <v>115</v>
      </c>
      <c r="Y11" s="11" t="s">
        <v>2157</v>
      </c>
      <c r="Z11" s="11" t="s">
        <v>123</v>
      </c>
      <c r="AA11" s="11"/>
      <c r="AB11" s="11" t="s">
        <v>123</v>
      </c>
      <c r="AC11" s="11"/>
      <c r="AD11" s="11" t="s">
        <v>123</v>
      </c>
      <c r="AE11" s="11" t="s">
        <v>123</v>
      </c>
      <c r="AF11" s="11" t="s">
        <v>115</v>
      </c>
      <c r="AG11" s="11" t="s">
        <v>115</v>
      </c>
      <c r="AH11" s="11" t="s">
        <v>123</v>
      </c>
      <c r="AI11" s="11"/>
      <c r="AJ11" s="11" t="s">
        <v>123</v>
      </c>
      <c r="AK11" s="11" t="s">
        <v>123</v>
      </c>
      <c r="AL11" s="11" t="s">
        <v>123</v>
      </c>
      <c r="AM11" s="11" t="s">
        <v>123</v>
      </c>
      <c r="AN11" s="11" t="s">
        <v>123</v>
      </c>
      <c r="AO11" s="11" t="s">
        <v>123</v>
      </c>
      <c r="AP11" s="11" t="s">
        <v>123</v>
      </c>
      <c r="AQ11" s="11" t="s">
        <v>123</v>
      </c>
      <c r="AR11" s="11"/>
      <c r="AS11" s="11" t="s">
        <v>123</v>
      </c>
      <c r="AT11" s="11" t="s">
        <v>123</v>
      </c>
      <c r="AU11" s="11"/>
      <c r="AV11" s="11"/>
      <c r="AW11" s="11" t="s">
        <v>123</v>
      </c>
      <c r="AX11" s="11"/>
      <c r="AY11" s="11" t="s">
        <v>123</v>
      </c>
      <c r="AZ11" s="11"/>
      <c r="BA11" s="11" t="s">
        <v>123</v>
      </c>
      <c r="BB11" s="11"/>
      <c r="BC11" s="11"/>
      <c r="BD11" s="11"/>
    </row>
    <row r="12" spans="1:56" ht="158.4" x14ac:dyDescent="0.3">
      <c r="A12" s="11" t="s">
        <v>483</v>
      </c>
      <c r="B12" s="11" t="s">
        <v>2428</v>
      </c>
      <c r="C12" s="11" t="s">
        <v>2959</v>
      </c>
      <c r="D12" s="11" t="s">
        <v>2872</v>
      </c>
      <c r="E12" s="11" t="s">
        <v>566</v>
      </c>
      <c r="F12" s="11" t="s">
        <v>483</v>
      </c>
      <c r="G12" s="11" t="s">
        <v>115</v>
      </c>
      <c r="H12" s="11" t="s">
        <v>16</v>
      </c>
      <c r="I12" s="11" t="s">
        <v>80</v>
      </c>
      <c r="J12" s="11" t="s">
        <v>80</v>
      </c>
      <c r="K12" s="11" t="s">
        <v>1086</v>
      </c>
      <c r="L12" s="11" t="s">
        <v>705</v>
      </c>
      <c r="M12" s="11">
        <v>648</v>
      </c>
      <c r="N12" s="11">
        <v>1700000</v>
      </c>
      <c r="O12" s="11" t="s">
        <v>123</v>
      </c>
      <c r="P12" s="11"/>
      <c r="Q12" s="11" t="s">
        <v>2755</v>
      </c>
      <c r="R12" s="11" t="s">
        <v>183</v>
      </c>
      <c r="S12" s="11">
        <v>100</v>
      </c>
      <c r="T12" s="11">
        <v>0</v>
      </c>
      <c r="U12" s="11"/>
      <c r="V12" s="11" t="s">
        <v>123</v>
      </c>
      <c r="W12" s="11" t="s">
        <v>123</v>
      </c>
      <c r="X12" s="11" t="s">
        <v>115</v>
      </c>
      <c r="Y12" s="11" t="s">
        <v>181</v>
      </c>
      <c r="Z12" s="11" t="s">
        <v>729</v>
      </c>
      <c r="AA12" s="11"/>
      <c r="AB12" s="11" t="s">
        <v>1282</v>
      </c>
      <c r="AC12" s="11"/>
      <c r="AD12" s="11" t="s">
        <v>115</v>
      </c>
      <c r="AE12" s="11" t="s">
        <v>115</v>
      </c>
      <c r="AF12" s="11" t="s">
        <v>115</v>
      </c>
      <c r="AG12" s="11" t="s">
        <v>115</v>
      </c>
      <c r="AH12" s="11" t="s">
        <v>694</v>
      </c>
      <c r="AI12" s="11"/>
      <c r="AJ12" s="11">
        <v>85</v>
      </c>
      <c r="AK12" s="11">
        <v>4</v>
      </c>
      <c r="AL12" s="11">
        <v>4</v>
      </c>
      <c r="AM12" s="11">
        <v>0</v>
      </c>
      <c r="AN12" s="11" t="s">
        <v>594</v>
      </c>
      <c r="AO12" s="11" t="s">
        <v>123</v>
      </c>
      <c r="AP12" s="11" t="s">
        <v>123</v>
      </c>
      <c r="AQ12" s="11" t="s">
        <v>123</v>
      </c>
      <c r="AR12" s="11"/>
      <c r="AS12" s="11" t="s">
        <v>115</v>
      </c>
      <c r="AT12" s="11" t="s">
        <v>158</v>
      </c>
      <c r="AU12" s="11"/>
      <c r="AV12" s="11"/>
      <c r="AW12" s="11" t="s">
        <v>1328</v>
      </c>
      <c r="AX12" s="11"/>
      <c r="AY12" s="11" t="s">
        <v>162</v>
      </c>
      <c r="AZ12" s="11"/>
      <c r="BA12" s="11" t="s">
        <v>114</v>
      </c>
      <c r="BB12" s="11"/>
      <c r="BC12" s="11"/>
      <c r="BD12" s="11"/>
    </row>
    <row r="13" spans="1:56" x14ac:dyDescent="0.3">
      <c r="A13" s="11" t="s">
        <v>1805</v>
      </c>
      <c r="B13" s="11" t="s">
        <v>1804</v>
      </c>
      <c r="C13" s="11" t="s">
        <v>1467</v>
      </c>
      <c r="D13" s="11" t="s">
        <v>1467</v>
      </c>
      <c r="E13" s="11" t="s">
        <v>818</v>
      </c>
      <c r="F13" s="11" t="s">
        <v>1805</v>
      </c>
      <c r="G13" s="11" t="s">
        <v>114</v>
      </c>
      <c r="H13" s="11" t="s">
        <v>93</v>
      </c>
      <c r="I13" s="11"/>
      <c r="J13" s="11"/>
      <c r="K13" s="11" t="s">
        <v>123</v>
      </c>
      <c r="L13" s="11" t="s">
        <v>123</v>
      </c>
      <c r="M13" s="11" t="s">
        <v>123</v>
      </c>
      <c r="N13" s="11" t="s">
        <v>123</v>
      </c>
      <c r="O13" s="11" t="s">
        <v>123</v>
      </c>
      <c r="P13" s="11"/>
      <c r="Q13" s="11" t="s">
        <v>123</v>
      </c>
      <c r="R13" s="11"/>
      <c r="S13" s="11" t="s">
        <v>123</v>
      </c>
      <c r="T13" s="11" t="s">
        <v>123</v>
      </c>
      <c r="U13" s="11"/>
      <c r="V13" s="11" t="s">
        <v>123</v>
      </c>
      <c r="W13" s="11" t="s">
        <v>123</v>
      </c>
      <c r="X13" s="11" t="s">
        <v>123</v>
      </c>
      <c r="Y13" s="11" t="s">
        <v>123</v>
      </c>
      <c r="Z13" s="11" t="s">
        <v>123</v>
      </c>
      <c r="AA13" s="11"/>
      <c r="AB13" s="11" t="s">
        <v>123</v>
      </c>
      <c r="AC13" s="11"/>
      <c r="AD13" s="11" t="s">
        <v>123</v>
      </c>
      <c r="AE13" s="11" t="s">
        <v>123</v>
      </c>
      <c r="AF13" s="11" t="s">
        <v>114</v>
      </c>
      <c r="AG13" s="11" t="s">
        <v>123</v>
      </c>
      <c r="AH13" s="11" t="s">
        <v>123</v>
      </c>
      <c r="AI13" s="11"/>
      <c r="AJ13" s="11" t="s">
        <v>123</v>
      </c>
      <c r="AK13" s="11" t="s">
        <v>123</v>
      </c>
      <c r="AL13" s="11" t="s">
        <v>123</v>
      </c>
      <c r="AM13" s="11" t="s">
        <v>123</v>
      </c>
      <c r="AN13" s="11" t="s">
        <v>123</v>
      </c>
      <c r="AO13" s="11" t="s">
        <v>123</v>
      </c>
      <c r="AP13" s="11" t="s">
        <v>123</v>
      </c>
      <c r="AQ13" s="11" t="s">
        <v>123</v>
      </c>
      <c r="AR13" s="11"/>
      <c r="AS13" s="11" t="s">
        <v>123</v>
      </c>
      <c r="AT13" s="11" t="s">
        <v>123</v>
      </c>
      <c r="AU13" s="11"/>
      <c r="AV13" s="11"/>
      <c r="AW13" s="11" t="s">
        <v>123</v>
      </c>
      <c r="AX13" s="11"/>
      <c r="AY13" s="11" t="s">
        <v>123</v>
      </c>
      <c r="AZ13" s="11"/>
      <c r="BA13" s="11" t="s">
        <v>123</v>
      </c>
      <c r="BB13" s="11"/>
      <c r="BC13" s="11"/>
      <c r="BD13" s="11"/>
    </row>
    <row r="14" spans="1:56" ht="43.2" x14ac:dyDescent="0.3">
      <c r="A14" s="11" t="s">
        <v>2162</v>
      </c>
      <c r="B14" s="11" t="s">
        <v>2161</v>
      </c>
      <c r="C14" s="11" t="s">
        <v>2961</v>
      </c>
      <c r="D14" s="11" t="s">
        <v>3018</v>
      </c>
      <c r="E14" s="11" t="s">
        <v>818</v>
      </c>
      <c r="F14" s="11" t="s">
        <v>2162</v>
      </c>
      <c r="G14" s="11" t="s">
        <v>115</v>
      </c>
      <c r="H14" s="11" t="s">
        <v>4</v>
      </c>
      <c r="I14" s="11" t="s">
        <v>52</v>
      </c>
      <c r="J14" s="11" t="s">
        <v>52</v>
      </c>
      <c r="K14" s="11" t="s">
        <v>123</v>
      </c>
      <c r="L14" s="11" t="s">
        <v>123</v>
      </c>
      <c r="M14" s="11" t="s">
        <v>123</v>
      </c>
      <c r="N14" s="11" t="s">
        <v>123</v>
      </c>
      <c r="O14" s="11" t="s">
        <v>123</v>
      </c>
      <c r="P14" s="11"/>
      <c r="Q14" s="11" t="s">
        <v>123</v>
      </c>
      <c r="R14" s="11"/>
      <c r="S14" s="11" t="s">
        <v>123</v>
      </c>
      <c r="T14" s="11" t="s">
        <v>123</v>
      </c>
      <c r="U14" s="11"/>
      <c r="V14" s="11" t="s">
        <v>123</v>
      </c>
      <c r="W14" s="11" t="s">
        <v>123</v>
      </c>
      <c r="X14" s="11" t="s">
        <v>115</v>
      </c>
      <c r="Y14" s="11" t="s">
        <v>350</v>
      </c>
      <c r="Z14" s="11" t="s">
        <v>123</v>
      </c>
      <c r="AA14" s="11"/>
      <c r="AB14" s="11" t="s">
        <v>123</v>
      </c>
      <c r="AC14" s="11"/>
      <c r="AD14" s="11" t="s">
        <v>123</v>
      </c>
      <c r="AE14" s="11" t="s">
        <v>123</v>
      </c>
      <c r="AF14" s="11" t="s">
        <v>115</v>
      </c>
      <c r="AG14" s="11" t="s">
        <v>115</v>
      </c>
      <c r="AH14" s="11" t="s">
        <v>123</v>
      </c>
      <c r="AI14" s="11"/>
      <c r="AJ14" s="11" t="s">
        <v>123</v>
      </c>
      <c r="AK14" s="11" t="s">
        <v>123</v>
      </c>
      <c r="AL14" s="11" t="s">
        <v>123</v>
      </c>
      <c r="AM14" s="11" t="s">
        <v>123</v>
      </c>
      <c r="AN14" s="11" t="s">
        <v>123</v>
      </c>
      <c r="AO14" s="11" t="s">
        <v>123</v>
      </c>
      <c r="AP14" s="11" t="s">
        <v>123</v>
      </c>
      <c r="AQ14" s="11" t="s">
        <v>123</v>
      </c>
      <c r="AR14" s="11"/>
      <c r="AS14" s="11" t="s">
        <v>123</v>
      </c>
      <c r="AT14" s="11" t="s">
        <v>123</v>
      </c>
      <c r="AU14" s="11"/>
      <c r="AV14" s="11"/>
      <c r="AW14" s="11" t="s">
        <v>123</v>
      </c>
      <c r="AX14" s="11"/>
      <c r="AY14" s="11" t="s">
        <v>123</v>
      </c>
      <c r="AZ14" s="11"/>
      <c r="BA14" s="11" t="s">
        <v>123</v>
      </c>
      <c r="BB14" s="11"/>
      <c r="BC14" s="11"/>
      <c r="BD14" s="11"/>
    </row>
    <row r="15" spans="1:56" ht="43.2" x14ac:dyDescent="0.3">
      <c r="A15" s="11" t="s">
        <v>1434</v>
      </c>
      <c r="B15" s="11" t="s">
        <v>2508</v>
      </c>
      <c r="C15" s="11" t="s">
        <v>2961</v>
      </c>
      <c r="D15" s="11" t="s">
        <v>3018</v>
      </c>
      <c r="E15" s="11" t="s">
        <v>818</v>
      </c>
      <c r="F15" s="11" t="s">
        <v>1434</v>
      </c>
      <c r="G15" s="11" t="s">
        <v>115</v>
      </c>
      <c r="H15" s="11" t="s">
        <v>20</v>
      </c>
      <c r="I15" s="11" t="s">
        <v>64</v>
      </c>
      <c r="J15" s="11" t="s">
        <v>402</v>
      </c>
      <c r="K15" s="11" t="s">
        <v>123</v>
      </c>
      <c r="L15" s="11" t="s">
        <v>123</v>
      </c>
      <c r="M15" s="11" t="s">
        <v>123</v>
      </c>
      <c r="N15" s="11" t="s">
        <v>123</v>
      </c>
      <c r="O15" s="11" t="s">
        <v>123</v>
      </c>
      <c r="P15" s="11"/>
      <c r="Q15" s="11" t="s">
        <v>123</v>
      </c>
      <c r="R15" s="11"/>
      <c r="S15" s="11" t="s">
        <v>123</v>
      </c>
      <c r="T15" s="11" t="s">
        <v>123</v>
      </c>
      <c r="U15" s="11"/>
      <c r="V15" s="11" t="s">
        <v>123</v>
      </c>
      <c r="W15" s="11" t="s">
        <v>123</v>
      </c>
      <c r="X15" s="11" t="s">
        <v>115</v>
      </c>
      <c r="Y15" s="11" t="s">
        <v>123</v>
      </c>
      <c r="Z15" s="11" t="s">
        <v>123</v>
      </c>
      <c r="AA15" s="11"/>
      <c r="AB15" s="11" t="s">
        <v>123</v>
      </c>
      <c r="AC15" s="11"/>
      <c r="AD15" s="11" t="s">
        <v>123</v>
      </c>
      <c r="AE15" s="11" t="s">
        <v>123</v>
      </c>
      <c r="AF15" s="11" t="s">
        <v>115</v>
      </c>
      <c r="AG15" s="11" t="s">
        <v>115</v>
      </c>
      <c r="AH15" s="11" t="s">
        <v>123</v>
      </c>
      <c r="AI15" s="11"/>
      <c r="AJ15" s="11" t="s">
        <v>123</v>
      </c>
      <c r="AK15" s="11" t="s">
        <v>123</v>
      </c>
      <c r="AL15" s="11" t="s">
        <v>123</v>
      </c>
      <c r="AM15" s="11" t="s">
        <v>123</v>
      </c>
      <c r="AN15" s="11" t="s">
        <v>123</v>
      </c>
      <c r="AO15" s="11" t="s">
        <v>123</v>
      </c>
      <c r="AP15" s="11" t="s">
        <v>123</v>
      </c>
      <c r="AQ15" s="11" t="s">
        <v>123</v>
      </c>
      <c r="AR15" s="11"/>
      <c r="AS15" s="11" t="s">
        <v>123</v>
      </c>
      <c r="AT15" s="11" t="s">
        <v>123</v>
      </c>
      <c r="AU15" s="11"/>
      <c r="AV15" s="11"/>
      <c r="AW15" s="11" t="s">
        <v>123</v>
      </c>
      <c r="AX15" s="11"/>
      <c r="AY15" s="11" t="s">
        <v>123</v>
      </c>
      <c r="AZ15" s="11"/>
      <c r="BA15" s="11" t="s">
        <v>123</v>
      </c>
      <c r="BB15" s="11"/>
      <c r="BC15" s="11"/>
      <c r="BD15" s="11"/>
    </row>
    <row r="16" spans="1:56" x14ac:dyDescent="0.3">
      <c r="A16" s="11" t="s">
        <v>2164</v>
      </c>
      <c r="B16" s="11" t="s">
        <v>2163</v>
      </c>
      <c r="C16" s="11" t="s">
        <v>2961</v>
      </c>
      <c r="D16" s="11" t="s">
        <v>25</v>
      </c>
      <c r="E16" s="11" t="s">
        <v>818</v>
      </c>
      <c r="F16" s="11" t="s">
        <v>2164</v>
      </c>
      <c r="G16" s="11" t="s">
        <v>115</v>
      </c>
      <c r="H16" s="11" t="s">
        <v>93</v>
      </c>
      <c r="I16" s="11" t="s">
        <v>6</v>
      </c>
      <c r="J16" s="11" t="s">
        <v>2165</v>
      </c>
      <c r="K16" s="11" t="s">
        <v>123</v>
      </c>
      <c r="L16" s="11" t="s">
        <v>123</v>
      </c>
      <c r="M16" s="11">
        <v>14750</v>
      </c>
      <c r="N16" s="11" t="s">
        <v>123</v>
      </c>
      <c r="O16" s="11" t="s">
        <v>123</v>
      </c>
      <c r="P16" s="11"/>
      <c r="Q16" s="11" t="s">
        <v>123</v>
      </c>
      <c r="R16" s="11"/>
      <c r="S16" s="11" t="s">
        <v>123</v>
      </c>
      <c r="T16" s="11" t="s">
        <v>123</v>
      </c>
      <c r="U16" s="11"/>
      <c r="V16" s="11" t="s">
        <v>123</v>
      </c>
      <c r="W16" s="11" t="s">
        <v>123</v>
      </c>
      <c r="X16" s="11" t="s">
        <v>115</v>
      </c>
      <c r="Y16" s="11" t="s">
        <v>235</v>
      </c>
      <c r="Z16" s="11" t="s">
        <v>123</v>
      </c>
      <c r="AA16" s="11"/>
      <c r="AB16" s="11" t="s">
        <v>123</v>
      </c>
      <c r="AC16" s="11"/>
      <c r="AD16" s="11" t="s">
        <v>123</v>
      </c>
      <c r="AE16" s="11" t="s">
        <v>123</v>
      </c>
      <c r="AF16" s="11" t="s">
        <v>115</v>
      </c>
      <c r="AG16" s="11" t="s">
        <v>115</v>
      </c>
      <c r="AH16" s="11" t="s">
        <v>123</v>
      </c>
      <c r="AI16" s="11"/>
      <c r="AJ16" s="11" t="s">
        <v>123</v>
      </c>
      <c r="AK16" s="11" t="s">
        <v>123</v>
      </c>
      <c r="AL16" s="11" t="s">
        <v>123</v>
      </c>
      <c r="AM16" s="11" t="s">
        <v>123</v>
      </c>
      <c r="AN16" s="11" t="s">
        <v>123</v>
      </c>
      <c r="AO16" s="11" t="s">
        <v>123</v>
      </c>
      <c r="AP16" s="11" t="s">
        <v>123</v>
      </c>
      <c r="AQ16" s="11" t="s">
        <v>123</v>
      </c>
      <c r="AR16" s="11"/>
      <c r="AS16" s="11" t="s">
        <v>123</v>
      </c>
      <c r="AT16" s="11" t="s">
        <v>123</v>
      </c>
      <c r="AU16" s="11"/>
      <c r="AV16" s="11"/>
      <c r="AW16" s="11" t="s">
        <v>123</v>
      </c>
      <c r="AX16" s="11"/>
      <c r="AY16" s="11" t="s">
        <v>123</v>
      </c>
      <c r="AZ16" s="11"/>
      <c r="BA16" s="11" t="s">
        <v>123</v>
      </c>
      <c r="BB16" s="11"/>
      <c r="BC16" s="11"/>
      <c r="BD16" s="11"/>
    </row>
    <row r="17" spans="1:56" x14ac:dyDescent="0.3">
      <c r="A17" s="11" t="s">
        <v>2166</v>
      </c>
      <c r="B17" s="11" t="s">
        <v>2005</v>
      </c>
      <c r="C17" s="11" t="s">
        <v>2961</v>
      </c>
      <c r="D17" s="11" t="s">
        <v>25</v>
      </c>
      <c r="E17" s="11" t="s">
        <v>818</v>
      </c>
      <c r="F17" s="11" t="s">
        <v>2166</v>
      </c>
      <c r="G17" s="11" t="s">
        <v>115</v>
      </c>
      <c r="H17" s="11" t="s">
        <v>18</v>
      </c>
      <c r="I17" s="11" t="s">
        <v>87</v>
      </c>
      <c r="J17" s="11" t="s">
        <v>87</v>
      </c>
      <c r="K17" s="11" t="s">
        <v>123</v>
      </c>
      <c r="L17" s="11" t="s">
        <v>123</v>
      </c>
      <c r="M17" s="11">
        <v>6706</v>
      </c>
      <c r="N17" s="11" t="s">
        <v>123</v>
      </c>
      <c r="O17" s="11" t="s">
        <v>123</v>
      </c>
      <c r="P17" s="11"/>
      <c r="Q17" s="11" t="s">
        <v>123</v>
      </c>
      <c r="R17" s="11"/>
      <c r="S17" s="11" t="s">
        <v>123</v>
      </c>
      <c r="T17" s="11" t="s">
        <v>123</v>
      </c>
      <c r="U17" s="11"/>
      <c r="V17" s="11" t="s">
        <v>123</v>
      </c>
      <c r="W17" s="11" t="s">
        <v>123</v>
      </c>
      <c r="X17" s="11" t="s">
        <v>115</v>
      </c>
      <c r="Y17" s="11" t="s">
        <v>123</v>
      </c>
      <c r="Z17" s="11" t="s">
        <v>123</v>
      </c>
      <c r="AA17" s="11"/>
      <c r="AB17" s="11" t="s">
        <v>123</v>
      </c>
      <c r="AC17" s="11"/>
      <c r="AD17" s="11" t="s">
        <v>123</v>
      </c>
      <c r="AE17" s="11" t="s">
        <v>123</v>
      </c>
      <c r="AF17" s="11" t="s">
        <v>115</v>
      </c>
      <c r="AG17" s="11" t="s">
        <v>115</v>
      </c>
      <c r="AH17" s="11" t="s">
        <v>123</v>
      </c>
      <c r="AI17" s="11"/>
      <c r="AJ17" s="11" t="s">
        <v>123</v>
      </c>
      <c r="AK17" s="11" t="s">
        <v>123</v>
      </c>
      <c r="AL17" s="11" t="s">
        <v>123</v>
      </c>
      <c r="AM17" s="11" t="s">
        <v>123</v>
      </c>
      <c r="AN17" s="11" t="s">
        <v>123</v>
      </c>
      <c r="AO17" s="11" t="s">
        <v>123</v>
      </c>
      <c r="AP17" s="11" t="s">
        <v>123</v>
      </c>
      <c r="AQ17" s="11" t="s">
        <v>123</v>
      </c>
      <c r="AR17" s="11"/>
      <c r="AS17" s="11" t="s">
        <v>123</v>
      </c>
      <c r="AT17" s="11" t="s">
        <v>123</v>
      </c>
      <c r="AU17" s="11"/>
      <c r="AV17" s="11"/>
      <c r="AW17" s="11" t="s">
        <v>123</v>
      </c>
      <c r="AX17" s="11"/>
      <c r="AY17" s="11" t="s">
        <v>123</v>
      </c>
      <c r="AZ17" s="11"/>
      <c r="BA17" s="11" t="s">
        <v>123</v>
      </c>
      <c r="BB17" s="11"/>
      <c r="BC17" s="11"/>
      <c r="BD17" s="11"/>
    </row>
    <row r="18" spans="1:56" ht="43.2" x14ac:dyDescent="0.3">
      <c r="A18" s="11" t="s">
        <v>2167</v>
      </c>
      <c r="B18" s="11" t="s">
        <v>755</v>
      </c>
      <c r="C18" s="11" t="s">
        <v>2961</v>
      </c>
      <c r="D18" s="11" t="s">
        <v>3018</v>
      </c>
      <c r="E18" s="11" t="s">
        <v>818</v>
      </c>
      <c r="F18" s="11" t="s">
        <v>2963</v>
      </c>
      <c r="G18" s="11" t="s">
        <v>115</v>
      </c>
      <c r="H18" s="11" t="s">
        <v>18</v>
      </c>
      <c r="I18" s="11" t="s">
        <v>88</v>
      </c>
      <c r="J18" s="11" t="s">
        <v>88</v>
      </c>
      <c r="K18" s="11" t="s">
        <v>123</v>
      </c>
      <c r="L18" s="11" t="s">
        <v>123</v>
      </c>
      <c r="M18" s="11">
        <v>7876</v>
      </c>
      <c r="N18" s="11" t="s">
        <v>123</v>
      </c>
      <c r="O18" s="11" t="s">
        <v>123</v>
      </c>
      <c r="P18" s="11"/>
      <c r="Q18" s="11" t="s">
        <v>123</v>
      </c>
      <c r="R18" s="11"/>
      <c r="S18" s="11" t="s">
        <v>123</v>
      </c>
      <c r="T18" s="11" t="s">
        <v>123</v>
      </c>
      <c r="U18" s="11"/>
      <c r="V18" s="11" t="s">
        <v>123</v>
      </c>
      <c r="W18" s="11" t="s">
        <v>123</v>
      </c>
      <c r="X18" s="11" t="s">
        <v>115</v>
      </c>
      <c r="Y18" s="11" t="s">
        <v>123</v>
      </c>
      <c r="Z18" s="11" t="s">
        <v>123</v>
      </c>
      <c r="AA18" s="11"/>
      <c r="AB18" s="11" t="s">
        <v>123</v>
      </c>
      <c r="AC18" s="11"/>
      <c r="AD18" s="11" t="s">
        <v>123</v>
      </c>
      <c r="AE18" s="11" t="s">
        <v>123</v>
      </c>
      <c r="AF18" s="11" t="s">
        <v>115</v>
      </c>
      <c r="AG18" s="11" t="s">
        <v>115</v>
      </c>
      <c r="AH18" s="11" t="s">
        <v>123</v>
      </c>
      <c r="AI18" s="11"/>
      <c r="AJ18" s="11" t="s">
        <v>123</v>
      </c>
      <c r="AK18" s="11" t="s">
        <v>123</v>
      </c>
      <c r="AL18" s="11" t="s">
        <v>123</v>
      </c>
      <c r="AM18" s="11" t="s">
        <v>123</v>
      </c>
      <c r="AN18" s="11" t="s">
        <v>123</v>
      </c>
      <c r="AO18" s="11" t="s">
        <v>123</v>
      </c>
      <c r="AP18" s="11" t="s">
        <v>123</v>
      </c>
      <c r="AQ18" s="11" t="s">
        <v>123</v>
      </c>
      <c r="AR18" s="11"/>
      <c r="AS18" s="11" t="s">
        <v>123</v>
      </c>
      <c r="AT18" s="11" t="s">
        <v>123</v>
      </c>
      <c r="AU18" s="11"/>
      <c r="AV18" s="11"/>
      <c r="AW18" s="11" t="s">
        <v>123</v>
      </c>
      <c r="AX18" s="11"/>
      <c r="AY18" s="11" t="s">
        <v>123</v>
      </c>
      <c r="AZ18" s="11"/>
      <c r="BA18" s="11" t="s">
        <v>123</v>
      </c>
      <c r="BB18" s="11"/>
      <c r="BC18" s="11"/>
      <c r="BD18" s="11"/>
    </row>
    <row r="19" spans="1:56" ht="28.8" x14ac:dyDescent="0.3">
      <c r="A19" s="11" t="s">
        <v>2964</v>
      </c>
      <c r="B19" s="11" t="s">
        <v>2168</v>
      </c>
      <c r="C19" s="11" t="s">
        <v>2961</v>
      </c>
      <c r="D19" s="11" t="s">
        <v>25</v>
      </c>
      <c r="E19" s="11" t="s">
        <v>566</v>
      </c>
      <c r="F19" s="11" t="s">
        <v>2169</v>
      </c>
      <c r="G19" s="11" t="s">
        <v>115</v>
      </c>
      <c r="H19" s="11" t="s">
        <v>4</v>
      </c>
      <c r="I19" s="11" t="s">
        <v>59</v>
      </c>
      <c r="J19" s="11" t="s">
        <v>59</v>
      </c>
      <c r="K19" s="11" t="s">
        <v>123</v>
      </c>
      <c r="L19" s="11" t="s">
        <v>123</v>
      </c>
      <c r="M19" s="11">
        <v>404429</v>
      </c>
      <c r="N19" s="11" t="s">
        <v>123</v>
      </c>
      <c r="O19" s="11" t="s">
        <v>123</v>
      </c>
      <c r="P19" s="11"/>
      <c r="Q19" s="11" t="s">
        <v>123</v>
      </c>
      <c r="R19" s="11"/>
      <c r="S19" s="11" t="s">
        <v>123</v>
      </c>
      <c r="T19" s="11" t="s">
        <v>123</v>
      </c>
      <c r="U19" s="11"/>
      <c r="V19" s="11" t="s">
        <v>123</v>
      </c>
      <c r="W19" s="11" t="s">
        <v>123</v>
      </c>
      <c r="X19" s="11" t="s">
        <v>115</v>
      </c>
      <c r="Y19" s="11" t="s">
        <v>2170</v>
      </c>
      <c r="Z19" s="11" t="s">
        <v>123</v>
      </c>
      <c r="AA19" s="11"/>
      <c r="AB19" s="11" t="s">
        <v>123</v>
      </c>
      <c r="AC19" s="11"/>
      <c r="AD19" s="11" t="s">
        <v>123</v>
      </c>
      <c r="AE19" s="11" t="s">
        <v>123</v>
      </c>
      <c r="AF19" s="11" t="s">
        <v>115</v>
      </c>
      <c r="AG19" s="11" t="s">
        <v>114</v>
      </c>
      <c r="AH19" s="11" t="s">
        <v>123</v>
      </c>
      <c r="AI19" s="11"/>
      <c r="AJ19" s="11" t="s">
        <v>123</v>
      </c>
      <c r="AK19" s="11" t="s">
        <v>123</v>
      </c>
      <c r="AL19" s="11" t="s">
        <v>123</v>
      </c>
      <c r="AM19" s="11" t="s">
        <v>123</v>
      </c>
      <c r="AN19" s="11" t="s">
        <v>123</v>
      </c>
      <c r="AO19" s="11" t="s">
        <v>123</v>
      </c>
      <c r="AP19" s="11" t="s">
        <v>123</v>
      </c>
      <c r="AQ19" s="11" t="s">
        <v>123</v>
      </c>
      <c r="AR19" s="11"/>
      <c r="AS19" s="11" t="s">
        <v>123</v>
      </c>
      <c r="AT19" s="11" t="s">
        <v>123</v>
      </c>
      <c r="AU19" s="11"/>
      <c r="AV19" s="11"/>
      <c r="AW19" s="11" t="s">
        <v>123</v>
      </c>
      <c r="AX19" s="11"/>
      <c r="AY19" s="11" t="s">
        <v>123</v>
      </c>
      <c r="AZ19" s="11"/>
      <c r="BA19" s="11" t="s">
        <v>123</v>
      </c>
      <c r="BB19" s="11"/>
      <c r="BC19" s="11"/>
      <c r="BD19" s="11"/>
    </row>
    <row r="20" spans="1:56" ht="43.2" x14ac:dyDescent="0.3">
      <c r="A20" s="11" t="s">
        <v>2941</v>
      </c>
      <c r="B20" s="11" t="s">
        <v>2561</v>
      </c>
      <c r="C20" s="11" t="s">
        <v>2959</v>
      </c>
      <c r="D20" s="11" t="s">
        <v>3018</v>
      </c>
      <c r="E20" s="11" t="s">
        <v>818</v>
      </c>
      <c r="F20" s="11" t="s">
        <v>2171</v>
      </c>
      <c r="G20" s="11" t="s">
        <v>115</v>
      </c>
      <c r="H20" s="11" t="s">
        <v>15</v>
      </c>
      <c r="I20" s="11" t="s">
        <v>70</v>
      </c>
      <c r="J20" s="11" t="s">
        <v>70</v>
      </c>
      <c r="K20" s="11" t="s">
        <v>123</v>
      </c>
      <c r="L20" s="11" t="s">
        <v>123</v>
      </c>
      <c r="M20" s="11">
        <v>277</v>
      </c>
      <c r="N20" s="11" t="s">
        <v>123</v>
      </c>
      <c r="O20" s="11" t="s">
        <v>123</v>
      </c>
      <c r="P20" s="11"/>
      <c r="Q20" s="11" t="s">
        <v>123</v>
      </c>
      <c r="R20" s="11"/>
      <c r="S20" s="11" t="s">
        <v>123</v>
      </c>
      <c r="T20" s="11">
        <v>0</v>
      </c>
      <c r="U20" s="11"/>
      <c r="V20" s="11" t="s">
        <v>123</v>
      </c>
      <c r="W20" s="11" t="s">
        <v>123</v>
      </c>
      <c r="X20" s="11" t="s">
        <v>115</v>
      </c>
      <c r="Y20" s="11" t="s">
        <v>181</v>
      </c>
      <c r="Z20" s="11" t="s">
        <v>123</v>
      </c>
      <c r="AA20" s="11"/>
      <c r="AB20" s="11" t="s">
        <v>123</v>
      </c>
      <c r="AC20" s="11"/>
      <c r="AD20" s="11" t="s">
        <v>123</v>
      </c>
      <c r="AE20" s="11" t="s">
        <v>123</v>
      </c>
      <c r="AF20" s="11" t="s">
        <v>115</v>
      </c>
      <c r="AG20" s="11" t="s">
        <v>115</v>
      </c>
      <c r="AH20" s="11" t="s">
        <v>123</v>
      </c>
      <c r="AI20" s="11"/>
      <c r="AJ20" s="11" t="s">
        <v>123</v>
      </c>
      <c r="AK20" s="11" t="s">
        <v>123</v>
      </c>
      <c r="AL20" s="11" t="s">
        <v>123</v>
      </c>
      <c r="AM20" s="11" t="s">
        <v>123</v>
      </c>
      <c r="AN20" s="11" t="s">
        <v>123</v>
      </c>
      <c r="AO20" s="11" t="s">
        <v>123</v>
      </c>
      <c r="AP20" s="11" t="s">
        <v>123</v>
      </c>
      <c r="AQ20" s="11" t="s">
        <v>123</v>
      </c>
      <c r="AR20" s="11"/>
      <c r="AS20" s="11" t="s">
        <v>123</v>
      </c>
      <c r="AT20" s="11" t="s">
        <v>123</v>
      </c>
      <c r="AU20" s="11"/>
      <c r="AV20" s="11"/>
      <c r="AW20" s="11" t="s">
        <v>123</v>
      </c>
      <c r="AX20" s="11"/>
      <c r="AY20" s="11" t="s">
        <v>123</v>
      </c>
      <c r="AZ20" s="11"/>
      <c r="BA20" s="11" t="s">
        <v>123</v>
      </c>
      <c r="BB20" s="11"/>
      <c r="BC20" s="11"/>
      <c r="BD20" s="11"/>
    </row>
    <row r="21" spans="1:56" ht="144" x14ac:dyDescent="0.3">
      <c r="A21" s="11" t="s">
        <v>524</v>
      </c>
      <c r="B21" s="11" t="s">
        <v>2859</v>
      </c>
      <c r="C21" s="11" t="s">
        <v>2959</v>
      </c>
      <c r="D21" s="11" t="s">
        <v>2856</v>
      </c>
      <c r="E21" s="11" t="s">
        <v>818</v>
      </c>
      <c r="F21" s="11" t="s">
        <v>524</v>
      </c>
      <c r="G21" s="11" t="s">
        <v>115</v>
      </c>
      <c r="H21" s="11" t="s">
        <v>4</v>
      </c>
      <c r="I21" s="11" t="s">
        <v>59</v>
      </c>
      <c r="J21" s="11" t="s">
        <v>59</v>
      </c>
      <c r="K21" s="11" t="s">
        <v>1048</v>
      </c>
      <c r="L21" s="11" t="s">
        <v>707</v>
      </c>
      <c r="M21" s="11">
        <v>350422</v>
      </c>
      <c r="N21" s="11" t="s">
        <v>123</v>
      </c>
      <c r="O21" s="11" t="s">
        <v>1194</v>
      </c>
      <c r="P21" s="11"/>
      <c r="Q21" s="11" t="s">
        <v>111</v>
      </c>
      <c r="R21" s="11"/>
      <c r="S21" s="11">
        <v>100</v>
      </c>
      <c r="T21" s="11">
        <v>0</v>
      </c>
      <c r="U21" s="11"/>
      <c r="V21" s="11" t="s">
        <v>123</v>
      </c>
      <c r="W21" s="11" t="s">
        <v>123</v>
      </c>
      <c r="X21" s="11" t="s">
        <v>123</v>
      </c>
      <c r="Y21" s="11" t="s">
        <v>123</v>
      </c>
      <c r="Z21" s="11" t="s">
        <v>1273</v>
      </c>
      <c r="AA21" s="11" t="s">
        <v>1277</v>
      </c>
      <c r="AB21" s="11" t="s">
        <v>1298</v>
      </c>
      <c r="AC21" s="11"/>
      <c r="AD21" s="11" t="s">
        <v>114</v>
      </c>
      <c r="AE21" s="11" t="s">
        <v>123</v>
      </c>
      <c r="AF21" s="11" t="s">
        <v>115</v>
      </c>
      <c r="AG21" s="11" t="s">
        <v>115</v>
      </c>
      <c r="AH21" s="11" t="s">
        <v>123</v>
      </c>
      <c r="AI21" s="11"/>
      <c r="AJ21" s="11" t="s">
        <v>123</v>
      </c>
      <c r="AK21" s="11">
        <v>1</v>
      </c>
      <c r="AL21" s="11">
        <v>1</v>
      </c>
      <c r="AM21" s="11">
        <v>0</v>
      </c>
      <c r="AN21" s="11">
        <v>1</v>
      </c>
      <c r="AO21" s="11" t="s">
        <v>123</v>
      </c>
      <c r="AP21" s="11">
        <v>0</v>
      </c>
      <c r="AQ21" s="11" t="s">
        <v>123</v>
      </c>
      <c r="AR21" s="11"/>
      <c r="AS21" s="11" t="s">
        <v>115</v>
      </c>
      <c r="AT21" s="11" t="s">
        <v>158</v>
      </c>
      <c r="AU21" s="11"/>
      <c r="AV21" s="11"/>
      <c r="AW21" s="11" t="s">
        <v>613</v>
      </c>
      <c r="AX21" s="11"/>
      <c r="AY21" s="11" t="s">
        <v>123</v>
      </c>
      <c r="AZ21" s="11"/>
      <c r="BA21" s="11" t="s">
        <v>115</v>
      </c>
      <c r="BB21" s="11" t="s">
        <v>1113</v>
      </c>
      <c r="BC21" s="11"/>
      <c r="BD21" s="11"/>
    </row>
    <row r="22" spans="1:56" x14ac:dyDescent="0.3">
      <c r="A22" s="11" t="s">
        <v>2173</v>
      </c>
      <c r="B22" s="11" t="s">
        <v>2172</v>
      </c>
      <c r="C22" s="11" t="s">
        <v>2961</v>
      </c>
      <c r="D22" s="11" t="s">
        <v>25</v>
      </c>
      <c r="E22" s="11" t="s">
        <v>818</v>
      </c>
      <c r="F22" s="11" t="s">
        <v>2173</v>
      </c>
      <c r="G22" s="11" t="s">
        <v>115</v>
      </c>
      <c r="H22" s="11" t="s">
        <v>13</v>
      </c>
      <c r="I22" s="11" t="s">
        <v>62</v>
      </c>
      <c r="J22" s="11" t="s">
        <v>2174</v>
      </c>
      <c r="K22" s="11" t="s">
        <v>123</v>
      </c>
      <c r="L22" s="11" t="s">
        <v>123</v>
      </c>
      <c r="M22" s="11">
        <v>218</v>
      </c>
      <c r="N22" s="11" t="s">
        <v>123</v>
      </c>
      <c r="O22" s="11" t="s">
        <v>123</v>
      </c>
      <c r="P22" s="11"/>
      <c r="Q22" s="11" t="s">
        <v>123</v>
      </c>
      <c r="R22" s="11"/>
      <c r="S22" s="11" t="s">
        <v>123</v>
      </c>
      <c r="T22" s="11">
        <v>0</v>
      </c>
      <c r="U22" s="11"/>
      <c r="V22" s="11" t="s">
        <v>123</v>
      </c>
      <c r="W22" s="11" t="s">
        <v>123</v>
      </c>
      <c r="X22" s="11" t="s">
        <v>115</v>
      </c>
      <c r="Y22" s="11" t="s">
        <v>2157</v>
      </c>
      <c r="Z22" s="11" t="s">
        <v>123</v>
      </c>
      <c r="AA22" s="11"/>
      <c r="AB22" s="11" t="s">
        <v>123</v>
      </c>
      <c r="AC22" s="11"/>
      <c r="AD22" s="11" t="s">
        <v>123</v>
      </c>
      <c r="AE22" s="11" t="s">
        <v>123</v>
      </c>
      <c r="AF22" s="11" t="s">
        <v>115</v>
      </c>
      <c r="AG22" s="11" t="s">
        <v>114</v>
      </c>
      <c r="AH22" s="11" t="s">
        <v>123</v>
      </c>
      <c r="AI22" s="11"/>
      <c r="AJ22" s="11" t="s">
        <v>123</v>
      </c>
      <c r="AK22" s="11" t="s">
        <v>123</v>
      </c>
      <c r="AL22" s="11" t="s">
        <v>123</v>
      </c>
      <c r="AM22" s="11" t="s">
        <v>123</v>
      </c>
      <c r="AN22" s="11" t="s">
        <v>123</v>
      </c>
      <c r="AO22" s="11" t="s">
        <v>123</v>
      </c>
      <c r="AP22" s="11" t="s">
        <v>123</v>
      </c>
      <c r="AQ22" s="11" t="s">
        <v>123</v>
      </c>
      <c r="AR22" s="11"/>
      <c r="AS22" s="11" t="s">
        <v>123</v>
      </c>
      <c r="AT22" s="11" t="s">
        <v>123</v>
      </c>
      <c r="AU22" s="11"/>
      <c r="AV22" s="11"/>
      <c r="AW22" s="11" t="s">
        <v>123</v>
      </c>
      <c r="AX22" s="11"/>
      <c r="AY22" s="11" t="s">
        <v>123</v>
      </c>
      <c r="AZ22" s="11"/>
      <c r="BA22" s="11" t="s">
        <v>123</v>
      </c>
      <c r="BB22" s="11"/>
      <c r="BC22" s="11"/>
      <c r="BD22" s="11"/>
    </row>
    <row r="23" spans="1:56" ht="43.2" x14ac:dyDescent="0.3">
      <c r="A23" s="11" t="s">
        <v>317</v>
      </c>
      <c r="B23" s="11" t="s">
        <v>565</v>
      </c>
      <c r="C23" s="11" t="s">
        <v>2961</v>
      </c>
      <c r="D23" s="11" t="s">
        <v>2203</v>
      </c>
      <c r="E23" s="11" t="s">
        <v>818</v>
      </c>
      <c r="F23" s="11" t="s">
        <v>317</v>
      </c>
      <c r="G23" s="11" t="s">
        <v>115</v>
      </c>
      <c r="H23" s="11" t="s">
        <v>15</v>
      </c>
      <c r="I23" s="11" t="s">
        <v>66</v>
      </c>
      <c r="J23" s="11" t="s">
        <v>66</v>
      </c>
      <c r="K23" s="11" t="s">
        <v>131</v>
      </c>
      <c r="L23" s="11" t="s">
        <v>898</v>
      </c>
      <c r="M23" s="11" t="s">
        <v>123</v>
      </c>
      <c r="N23" s="11" t="s">
        <v>123</v>
      </c>
      <c r="O23" s="11" t="s">
        <v>123</v>
      </c>
      <c r="P23" s="11"/>
      <c r="Q23" s="11" t="s">
        <v>123</v>
      </c>
      <c r="R23" s="11"/>
      <c r="S23" s="11" t="s">
        <v>123</v>
      </c>
      <c r="T23" s="11" t="s">
        <v>123</v>
      </c>
      <c r="U23" s="11"/>
      <c r="V23" s="11" t="s">
        <v>123</v>
      </c>
      <c r="W23" s="11" t="s">
        <v>123</v>
      </c>
      <c r="X23" s="11" t="s">
        <v>123</v>
      </c>
      <c r="Y23" s="11" t="s">
        <v>123</v>
      </c>
      <c r="Z23" s="11" t="s">
        <v>123</v>
      </c>
      <c r="AA23" s="11"/>
      <c r="AB23" s="11" t="s">
        <v>123</v>
      </c>
      <c r="AC23" s="11"/>
      <c r="AD23" s="11" t="s">
        <v>123</v>
      </c>
      <c r="AE23" s="11" t="s">
        <v>123</v>
      </c>
      <c r="AF23" s="11" t="s">
        <v>115</v>
      </c>
      <c r="AG23" s="11" t="s">
        <v>123</v>
      </c>
      <c r="AH23" s="11" t="s">
        <v>123</v>
      </c>
      <c r="AI23" s="11"/>
      <c r="AJ23" s="11" t="s">
        <v>123</v>
      </c>
      <c r="AK23" s="11" t="s">
        <v>123</v>
      </c>
      <c r="AL23" s="11" t="s">
        <v>123</v>
      </c>
      <c r="AM23" s="11" t="s">
        <v>123</v>
      </c>
      <c r="AN23" s="11" t="s">
        <v>123</v>
      </c>
      <c r="AO23" s="11" t="s">
        <v>123</v>
      </c>
      <c r="AP23" s="11" t="s">
        <v>123</v>
      </c>
      <c r="AQ23" s="11" t="s">
        <v>123</v>
      </c>
      <c r="AR23" s="11"/>
      <c r="AS23" s="11" t="s">
        <v>123</v>
      </c>
      <c r="AT23" s="11" t="s">
        <v>123</v>
      </c>
      <c r="AU23" s="11"/>
      <c r="AV23" s="11"/>
      <c r="AW23" s="11" t="s">
        <v>123</v>
      </c>
      <c r="AX23" s="11"/>
      <c r="AY23" s="11" t="s">
        <v>123</v>
      </c>
      <c r="AZ23" s="11"/>
      <c r="BA23" s="11" t="s">
        <v>123</v>
      </c>
      <c r="BB23" s="11"/>
      <c r="BC23" s="11"/>
      <c r="BD23" s="11"/>
    </row>
    <row r="24" spans="1:56" x14ac:dyDescent="0.3">
      <c r="A24" s="11" t="s">
        <v>2177</v>
      </c>
      <c r="B24" s="11" t="s">
        <v>2176</v>
      </c>
      <c r="C24" s="11" t="s">
        <v>1467</v>
      </c>
      <c r="D24" s="11" t="s">
        <v>34</v>
      </c>
      <c r="E24" s="11" t="s">
        <v>818</v>
      </c>
      <c r="F24" s="11" t="s">
        <v>2177</v>
      </c>
      <c r="G24" s="11" t="s">
        <v>115</v>
      </c>
      <c r="H24" s="11" t="s">
        <v>93</v>
      </c>
      <c r="I24" s="11" t="s">
        <v>6</v>
      </c>
      <c r="J24" s="11" t="s">
        <v>6</v>
      </c>
      <c r="K24" s="11" t="s">
        <v>123</v>
      </c>
      <c r="L24" s="11" t="s">
        <v>123</v>
      </c>
      <c r="M24" s="11" t="s">
        <v>123</v>
      </c>
      <c r="N24" s="11" t="s">
        <v>123</v>
      </c>
      <c r="O24" s="11" t="s">
        <v>123</v>
      </c>
      <c r="P24" s="11"/>
      <c r="Q24" s="11" t="s">
        <v>123</v>
      </c>
      <c r="R24" s="11"/>
      <c r="S24" s="11" t="s">
        <v>123</v>
      </c>
      <c r="T24" s="11">
        <v>0</v>
      </c>
      <c r="U24" s="11"/>
      <c r="V24" s="11" t="s">
        <v>123</v>
      </c>
      <c r="W24" s="11" t="s">
        <v>123</v>
      </c>
      <c r="X24" s="11" t="s">
        <v>115</v>
      </c>
      <c r="Y24" s="11" t="s">
        <v>181</v>
      </c>
      <c r="Z24" s="11" t="s">
        <v>123</v>
      </c>
      <c r="AA24" s="11"/>
      <c r="AB24" s="11" t="s">
        <v>123</v>
      </c>
      <c r="AC24" s="11"/>
      <c r="AD24" s="11" t="s">
        <v>123</v>
      </c>
      <c r="AE24" s="11" t="s">
        <v>123</v>
      </c>
      <c r="AF24" s="11" t="s">
        <v>115</v>
      </c>
      <c r="AG24" s="11" t="s">
        <v>115</v>
      </c>
      <c r="AH24" s="11" t="s">
        <v>123</v>
      </c>
      <c r="AI24" s="11"/>
      <c r="AJ24" s="11" t="s">
        <v>123</v>
      </c>
      <c r="AK24" s="11" t="s">
        <v>123</v>
      </c>
      <c r="AL24" s="11" t="s">
        <v>123</v>
      </c>
      <c r="AM24" s="11" t="s">
        <v>123</v>
      </c>
      <c r="AN24" s="11" t="s">
        <v>123</v>
      </c>
      <c r="AO24" s="11" t="s">
        <v>123</v>
      </c>
      <c r="AP24" s="11" t="s">
        <v>123</v>
      </c>
      <c r="AQ24" s="11" t="s">
        <v>123</v>
      </c>
      <c r="AR24" s="11"/>
      <c r="AS24" s="11" t="s">
        <v>123</v>
      </c>
      <c r="AT24" s="11" t="s">
        <v>123</v>
      </c>
      <c r="AU24" s="11"/>
      <c r="AV24" s="11"/>
      <c r="AW24" s="11" t="s">
        <v>123</v>
      </c>
      <c r="AX24" s="11"/>
      <c r="AY24" s="11" t="s">
        <v>123</v>
      </c>
      <c r="AZ24" s="11"/>
      <c r="BA24" s="11" t="s">
        <v>123</v>
      </c>
      <c r="BB24" s="11"/>
      <c r="BC24" s="11"/>
      <c r="BD24" s="11"/>
    </row>
    <row r="25" spans="1:56" x14ac:dyDescent="0.3">
      <c r="A25" s="11" t="s">
        <v>2178</v>
      </c>
      <c r="B25" s="11" t="s">
        <v>1645</v>
      </c>
      <c r="C25" s="11" t="s">
        <v>1467</v>
      </c>
      <c r="D25" s="26" t="s">
        <v>34</v>
      </c>
      <c r="E25" s="11" t="s">
        <v>818</v>
      </c>
      <c r="F25" s="11" t="s">
        <v>2178</v>
      </c>
      <c r="G25" s="11" t="s">
        <v>115</v>
      </c>
      <c r="H25" s="11" t="s">
        <v>93</v>
      </c>
      <c r="I25" s="11" t="s">
        <v>6</v>
      </c>
      <c r="J25" s="11" t="s">
        <v>6</v>
      </c>
      <c r="K25" s="11" t="s">
        <v>123</v>
      </c>
      <c r="L25" s="11" t="s">
        <v>123</v>
      </c>
      <c r="M25" s="11">
        <v>2426</v>
      </c>
      <c r="N25" s="11" t="s">
        <v>123</v>
      </c>
      <c r="O25" s="11" t="s">
        <v>123</v>
      </c>
      <c r="P25" s="11"/>
      <c r="Q25" s="11" t="s">
        <v>123</v>
      </c>
      <c r="R25" s="11"/>
      <c r="S25" s="11" t="s">
        <v>123</v>
      </c>
      <c r="T25" s="11">
        <v>0</v>
      </c>
      <c r="U25" s="11"/>
      <c r="V25" s="11" t="s">
        <v>123</v>
      </c>
      <c r="W25" s="11" t="s">
        <v>123</v>
      </c>
      <c r="X25" s="11" t="s">
        <v>115</v>
      </c>
      <c r="Y25" s="11" t="s">
        <v>2170</v>
      </c>
      <c r="Z25" s="11" t="s">
        <v>123</v>
      </c>
      <c r="AA25" s="11"/>
      <c r="AB25" s="11" t="s">
        <v>123</v>
      </c>
      <c r="AC25" s="11"/>
      <c r="AD25" s="11" t="s">
        <v>123</v>
      </c>
      <c r="AE25" s="11" t="s">
        <v>123</v>
      </c>
      <c r="AF25" s="11" t="s">
        <v>115</v>
      </c>
      <c r="AG25" s="11" t="s">
        <v>114</v>
      </c>
      <c r="AH25" s="11" t="s">
        <v>123</v>
      </c>
      <c r="AI25" s="11"/>
      <c r="AJ25" s="11" t="s">
        <v>123</v>
      </c>
      <c r="AK25" s="11" t="s">
        <v>123</v>
      </c>
      <c r="AL25" s="11" t="s">
        <v>123</v>
      </c>
      <c r="AM25" s="11" t="s">
        <v>123</v>
      </c>
      <c r="AN25" s="11" t="s">
        <v>123</v>
      </c>
      <c r="AO25" s="11" t="s">
        <v>123</v>
      </c>
      <c r="AP25" s="11" t="s">
        <v>123</v>
      </c>
      <c r="AQ25" s="11" t="s">
        <v>123</v>
      </c>
      <c r="AR25" s="11"/>
      <c r="AS25" s="11" t="s">
        <v>123</v>
      </c>
      <c r="AT25" s="11" t="s">
        <v>123</v>
      </c>
      <c r="AU25" s="11"/>
      <c r="AV25" s="11"/>
      <c r="AW25" s="11" t="s">
        <v>123</v>
      </c>
      <c r="AX25" s="11"/>
      <c r="AY25" s="11" t="s">
        <v>123</v>
      </c>
      <c r="AZ25" s="11"/>
      <c r="BA25" s="11" t="s">
        <v>123</v>
      </c>
      <c r="BB25" s="11"/>
      <c r="BC25" s="11"/>
      <c r="BD25" s="11"/>
    </row>
    <row r="26" spans="1:56" ht="28.8" x14ac:dyDescent="0.3">
      <c r="A26" s="11" t="s">
        <v>2180</v>
      </c>
      <c r="B26" s="11" t="s">
        <v>2179</v>
      </c>
      <c r="C26" s="11" t="s">
        <v>1467</v>
      </c>
      <c r="D26" s="11" t="s">
        <v>29</v>
      </c>
      <c r="E26" s="11" t="s">
        <v>818</v>
      </c>
      <c r="F26" s="11" t="s">
        <v>2180</v>
      </c>
      <c r="G26" s="11" t="s">
        <v>115</v>
      </c>
      <c r="H26" s="11" t="s">
        <v>4</v>
      </c>
      <c r="I26" s="11" t="s">
        <v>58</v>
      </c>
      <c r="J26" s="11" t="s">
        <v>58</v>
      </c>
      <c r="K26" s="11" t="s">
        <v>123</v>
      </c>
      <c r="L26" s="11" t="s">
        <v>123</v>
      </c>
      <c r="M26" s="11">
        <v>5788</v>
      </c>
      <c r="N26" s="11" t="s">
        <v>123</v>
      </c>
      <c r="O26" s="11" t="s">
        <v>123</v>
      </c>
      <c r="P26" s="11"/>
      <c r="Q26" s="11" t="s">
        <v>123</v>
      </c>
      <c r="R26" s="11"/>
      <c r="S26" s="11" t="s">
        <v>123</v>
      </c>
      <c r="T26" s="11">
        <v>0</v>
      </c>
      <c r="U26" s="11"/>
      <c r="V26" s="11" t="s">
        <v>123</v>
      </c>
      <c r="W26" s="11" t="s">
        <v>123</v>
      </c>
      <c r="X26" s="11" t="s">
        <v>115</v>
      </c>
      <c r="Y26" s="11" t="s">
        <v>2170</v>
      </c>
      <c r="Z26" s="11" t="s">
        <v>123</v>
      </c>
      <c r="AA26" s="11"/>
      <c r="AB26" s="11" t="s">
        <v>123</v>
      </c>
      <c r="AC26" s="11"/>
      <c r="AD26" s="11" t="s">
        <v>123</v>
      </c>
      <c r="AE26" s="11" t="s">
        <v>123</v>
      </c>
      <c r="AF26" s="11" t="s">
        <v>115</v>
      </c>
      <c r="AG26" s="11" t="s">
        <v>114</v>
      </c>
      <c r="AH26" s="11" t="s">
        <v>123</v>
      </c>
      <c r="AI26" s="11"/>
      <c r="AJ26" s="11" t="s">
        <v>123</v>
      </c>
      <c r="AK26" s="11" t="s">
        <v>123</v>
      </c>
      <c r="AL26" s="11" t="s">
        <v>123</v>
      </c>
      <c r="AM26" s="11" t="s">
        <v>123</v>
      </c>
      <c r="AN26" s="11" t="s">
        <v>123</v>
      </c>
      <c r="AO26" s="11" t="s">
        <v>123</v>
      </c>
      <c r="AP26" s="11" t="s">
        <v>123</v>
      </c>
      <c r="AQ26" s="11" t="s">
        <v>123</v>
      </c>
      <c r="AR26" s="11"/>
      <c r="AS26" s="11" t="s">
        <v>123</v>
      </c>
      <c r="AT26" s="11" t="s">
        <v>123</v>
      </c>
      <c r="AU26" s="11"/>
      <c r="AV26" s="11"/>
      <c r="AW26" s="11" t="s">
        <v>123</v>
      </c>
      <c r="AX26" s="11"/>
      <c r="AY26" s="11" t="s">
        <v>123</v>
      </c>
      <c r="AZ26" s="11"/>
      <c r="BA26" s="11" t="s">
        <v>123</v>
      </c>
      <c r="BB26" s="11"/>
      <c r="BC26" s="11"/>
      <c r="BD26" s="11"/>
    </row>
    <row r="27" spans="1:56" x14ac:dyDescent="0.3">
      <c r="A27" s="11" t="s">
        <v>2181</v>
      </c>
      <c r="B27" s="11" t="s">
        <v>2175</v>
      </c>
      <c r="C27" s="11" t="s">
        <v>44</v>
      </c>
      <c r="D27" s="11" t="s">
        <v>25</v>
      </c>
      <c r="E27" s="11" t="s">
        <v>818</v>
      </c>
      <c r="F27" s="11" t="s">
        <v>2181</v>
      </c>
      <c r="G27" s="11" t="s">
        <v>115</v>
      </c>
      <c r="H27" s="11" t="s">
        <v>93</v>
      </c>
      <c r="I27" s="11" t="s">
        <v>6</v>
      </c>
      <c r="J27" s="11" t="s">
        <v>6</v>
      </c>
      <c r="K27" s="11" t="s">
        <v>123</v>
      </c>
      <c r="L27" s="11" t="s">
        <v>123</v>
      </c>
      <c r="M27" s="11" t="s">
        <v>123</v>
      </c>
      <c r="N27" s="11" t="s">
        <v>123</v>
      </c>
      <c r="O27" s="11" t="s">
        <v>123</v>
      </c>
      <c r="P27" s="11"/>
      <c r="Q27" s="11" t="s">
        <v>123</v>
      </c>
      <c r="R27" s="11"/>
      <c r="S27" s="11" t="s">
        <v>123</v>
      </c>
      <c r="T27" s="11">
        <v>0</v>
      </c>
      <c r="U27" s="11"/>
      <c r="V27" s="11" t="s">
        <v>123</v>
      </c>
      <c r="W27" s="11" t="s">
        <v>123</v>
      </c>
      <c r="X27" s="11" t="s">
        <v>115</v>
      </c>
      <c r="Y27" s="11" t="s">
        <v>2170</v>
      </c>
      <c r="Z27" s="11" t="s">
        <v>123</v>
      </c>
      <c r="AA27" s="11"/>
      <c r="AB27" s="11" t="s">
        <v>123</v>
      </c>
      <c r="AC27" s="11"/>
      <c r="AD27" s="11" t="s">
        <v>123</v>
      </c>
      <c r="AE27" s="11" t="s">
        <v>123</v>
      </c>
      <c r="AF27" s="11" t="s">
        <v>115</v>
      </c>
      <c r="AG27" s="11" t="s">
        <v>114</v>
      </c>
      <c r="AH27" s="11" t="s">
        <v>123</v>
      </c>
      <c r="AI27" s="11"/>
      <c r="AJ27" s="11" t="s">
        <v>123</v>
      </c>
      <c r="AK27" s="11" t="s">
        <v>123</v>
      </c>
      <c r="AL27" s="11" t="s">
        <v>123</v>
      </c>
      <c r="AM27" s="11" t="s">
        <v>123</v>
      </c>
      <c r="AN27" s="11" t="s">
        <v>123</v>
      </c>
      <c r="AO27" s="11" t="s">
        <v>123</v>
      </c>
      <c r="AP27" s="11" t="s">
        <v>123</v>
      </c>
      <c r="AQ27" s="11" t="s">
        <v>123</v>
      </c>
      <c r="AR27" s="11"/>
      <c r="AS27" s="11" t="s">
        <v>123</v>
      </c>
      <c r="AT27" s="11" t="s">
        <v>123</v>
      </c>
      <c r="AU27" s="11"/>
      <c r="AV27" s="11"/>
      <c r="AW27" s="11" t="s">
        <v>123</v>
      </c>
      <c r="AX27" s="11"/>
      <c r="AY27" s="11" t="s">
        <v>123</v>
      </c>
      <c r="AZ27" s="11"/>
      <c r="BA27" s="11" t="s">
        <v>123</v>
      </c>
      <c r="BB27" s="11"/>
      <c r="BC27" s="11"/>
      <c r="BD27" s="11"/>
    </row>
    <row r="28" spans="1:56" ht="43.2" x14ac:dyDescent="0.3">
      <c r="A28" s="11" t="s">
        <v>238</v>
      </c>
      <c r="B28" s="11" t="s">
        <v>239</v>
      </c>
      <c r="C28" s="11" t="s">
        <v>2961</v>
      </c>
      <c r="D28" s="11" t="s">
        <v>25</v>
      </c>
      <c r="E28" s="11" t="s">
        <v>818</v>
      </c>
      <c r="F28" s="11" t="s">
        <v>238</v>
      </c>
      <c r="G28" s="11" t="s">
        <v>115</v>
      </c>
      <c r="H28" s="11" t="s">
        <v>611</v>
      </c>
      <c r="I28" s="11" t="s">
        <v>86</v>
      </c>
      <c r="J28" s="11" t="s">
        <v>498</v>
      </c>
      <c r="K28" s="11" t="s">
        <v>1012</v>
      </c>
      <c r="L28" s="11" t="s">
        <v>612</v>
      </c>
      <c r="M28" s="11">
        <v>228</v>
      </c>
      <c r="N28" s="11">
        <v>50567</v>
      </c>
      <c r="O28" s="11" t="s">
        <v>127</v>
      </c>
      <c r="P28" s="11" t="s">
        <v>2679</v>
      </c>
      <c r="Q28" s="11" t="s">
        <v>111</v>
      </c>
      <c r="R28" s="11"/>
      <c r="S28" s="11" t="s">
        <v>123</v>
      </c>
      <c r="T28" s="11" t="s">
        <v>123</v>
      </c>
      <c r="U28" s="11"/>
      <c r="V28" s="11">
        <v>100</v>
      </c>
      <c r="W28" s="11">
        <v>0</v>
      </c>
      <c r="X28" s="11" t="s">
        <v>115</v>
      </c>
      <c r="Y28" s="11" t="s">
        <v>181</v>
      </c>
      <c r="Z28" s="11" t="s">
        <v>1267</v>
      </c>
      <c r="AA28" s="11"/>
      <c r="AB28" s="11" t="s">
        <v>113</v>
      </c>
      <c r="AC28" s="11"/>
      <c r="AD28" s="11" t="s">
        <v>114</v>
      </c>
      <c r="AE28" s="11" t="s">
        <v>115</v>
      </c>
      <c r="AF28" s="11" t="s">
        <v>115</v>
      </c>
      <c r="AG28" s="11" t="s">
        <v>115</v>
      </c>
      <c r="AH28" s="11" t="s">
        <v>123</v>
      </c>
      <c r="AI28" s="11"/>
      <c r="AJ28" s="11">
        <v>0</v>
      </c>
      <c r="AK28" s="11">
        <v>0</v>
      </c>
      <c r="AL28" s="11">
        <v>0</v>
      </c>
      <c r="AM28" s="11">
        <v>0</v>
      </c>
      <c r="AN28" s="11">
        <v>0</v>
      </c>
      <c r="AO28" s="11">
        <v>0</v>
      </c>
      <c r="AP28" s="11">
        <v>0</v>
      </c>
      <c r="AQ28" s="11" t="s">
        <v>114</v>
      </c>
      <c r="AR28" s="11"/>
      <c r="AS28" s="11" t="s">
        <v>115</v>
      </c>
      <c r="AT28" s="11" t="s">
        <v>129</v>
      </c>
      <c r="AU28" s="11"/>
      <c r="AV28" s="11"/>
      <c r="AW28" s="11" t="s">
        <v>613</v>
      </c>
      <c r="AX28" s="11"/>
      <c r="AY28" s="11" t="s">
        <v>119</v>
      </c>
      <c r="AZ28" s="11"/>
      <c r="BA28" s="11" t="s">
        <v>115</v>
      </c>
      <c r="BB28" s="11"/>
      <c r="BC28" s="11"/>
      <c r="BD28" s="11"/>
    </row>
    <row r="29" spans="1:56" x14ac:dyDescent="0.3">
      <c r="A29" s="11" t="s">
        <v>2183</v>
      </c>
      <c r="B29" s="11" t="s">
        <v>2182</v>
      </c>
      <c r="C29" s="11" t="s">
        <v>2961</v>
      </c>
      <c r="D29" s="11" t="s">
        <v>25</v>
      </c>
      <c r="E29" s="11" t="s">
        <v>818</v>
      </c>
      <c r="F29" s="11" t="s">
        <v>2183</v>
      </c>
      <c r="G29" s="11" t="s">
        <v>115</v>
      </c>
      <c r="H29" s="11" t="s">
        <v>93</v>
      </c>
      <c r="I29" s="11" t="s">
        <v>6</v>
      </c>
      <c r="J29" s="11" t="s">
        <v>2184</v>
      </c>
      <c r="K29" s="11" t="s">
        <v>123</v>
      </c>
      <c r="L29" s="11" t="s">
        <v>123</v>
      </c>
      <c r="M29" s="11" t="s">
        <v>123</v>
      </c>
      <c r="N29" s="11" t="s">
        <v>123</v>
      </c>
      <c r="O29" s="11" t="s">
        <v>123</v>
      </c>
      <c r="P29" s="11"/>
      <c r="Q29" s="11" t="s">
        <v>123</v>
      </c>
      <c r="R29" s="11"/>
      <c r="S29" s="11" t="s">
        <v>123</v>
      </c>
      <c r="T29" s="11">
        <v>0</v>
      </c>
      <c r="U29" s="11"/>
      <c r="V29" s="11" t="s">
        <v>123</v>
      </c>
      <c r="W29" s="11" t="s">
        <v>123</v>
      </c>
      <c r="X29" s="11" t="s">
        <v>115</v>
      </c>
      <c r="Y29" s="11" t="s">
        <v>123</v>
      </c>
      <c r="Z29" s="11" t="s">
        <v>123</v>
      </c>
      <c r="AA29" s="11"/>
      <c r="AB29" s="11" t="s">
        <v>123</v>
      </c>
      <c r="AC29" s="11"/>
      <c r="AD29" s="11" t="s">
        <v>123</v>
      </c>
      <c r="AE29" s="11" t="s">
        <v>123</v>
      </c>
      <c r="AF29" s="11" t="s">
        <v>115</v>
      </c>
      <c r="AG29" s="11" t="s">
        <v>115</v>
      </c>
      <c r="AH29" s="11" t="s">
        <v>123</v>
      </c>
      <c r="AI29" s="11"/>
      <c r="AJ29" s="11" t="s">
        <v>123</v>
      </c>
      <c r="AK29" s="11" t="s">
        <v>123</v>
      </c>
      <c r="AL29" s="11" t="s">
        <v>123</v>
      </c>
      <c r="AM29" s="11" t="s">
        <v>123</v>
      </c>
      <c r="AN29" s="11" t="s">
        <v>123</v>
      </c>
      <c r="AO29" s="11" t="s">
        <v>123</v>
      </c>
      <c r="AP29" s="11" t="s">
        <v>123</v>
      </c>
      <c r="AQ29" s="11" t="s">
        <v>123</v>
      </c>
      <c r="AR29" s="11"/>
      <c r="AS29" s="11" t="s">
        <v>123</v>
      </c>
      <c r="AT29" s="11" t="s">
        <v>123</v>
      </c>
      <c r="AU29" s="11"/>
      <c r="AV29" s="11"/>
      <c r="AW29" s="11" t="s">
        <v>123</v>
      </c>
      <c r="AX29" s="11"/>
      <c r="AY29" s="11" t="s">
        <v>123</v>
      </c>
      <c r="AZ29" s="11"/>
      <c r="BA29" s="11" t="s">
        <v>123</v>
      </c>
      <c r="BB29" s="11"/>
      <c r="BC29" s="11"/>
      <c r="BD29" s="11"/>
    </row>
    <row r="30" spans="1:56" ht="57.6" x14ac:dyDescent="0.3">
      <c r="A30" s="11" t="s">
        <v>2186</v>
      </c>
      <c r="B30" s="11" t="s">
        <v>2185</v>
      </c>
      <c r="C30" s="11" t="s">
        <v>2961</v>
      </c>
      <c r="D30" s="11" t="s">
        <v>25</v>
      </c>
      <c r="E30" s="11" t="s">
        <v>818</v>
      </c>
      <c r="F30" s="11" t="s">
        <v>2186</v>
      </c>
      <c r="G30" s="11" t="s">
        <v>115</v>
      </c>
      <c r="H30" s="11" t="s">
        <v>94</v>
      </c>
      <c r="I30" s="11" t="s">
        <v>12</v>
      </c>
      <c r="J30" s="11" t="s">
        <v>1563</v>
      </c>
      <c r="K30" s="11" t="s">
        <v>123</v>
      </c>
      <c r="L30" s="11" t="s">
        <v>123</v>
      </c>
      <c r="M30" s="11">
        <v>1152</v>
      </c>
      <c r="N30" s="11" t="s">
        <v>123</v>
      </c>
      <c r="O30" s="11" t="s">
        <v>123</v>
      </c>
      <c r="P30" s="11"/>
      <c r="Q30" s="11" t="s">
        <v>123</v>
      </c>
      <c r="R30" s="11"/>
      <c r="S30" s="11" t="s">
        <v>123</v>
      </c>
      <c r="T30" s="11">
        <v>0</v>
      </c>
      <c r="U30" s="11"/>
      <c r="V30" s="11" t="s">
        <v>123</v>
      </c>
      <c r="W30" s="11" t="s">
        <v>123</v>
      </c>
      <c r="X30" s="11" t="s">
        <v>115</v>
      </c>
      <c r="Y30" s="11" t="s">
        <v>2170</v>
      </c>
      <c r="Z30" s="11" t="s">
        <v>123</v>
      </c>
      <c r="AA30" s="11"/>
      <c r="AB30" s="11" t="s">
        <v>123</v>
      </c>
      <c r="AC30" s="11"/>
      <c r="AD30" s="11" t="s">
        <v>123</v>
      </c>
      <c r="AE30" s="11" t="s">
        <v>123</v>
      </c>
      <c r="AF30" s="11" t="s">
        <v>115</v>
      </c>
      <c r="AG30" s="11" t="s">
        <v>114</v>
      </c>
      <c r="AH30" s="11" t="s">
        <v>123</v>
      </c>
      <c r="AI30" s="11"/>
      <c r="AJ30" s="11" t="s">
        <v>123</v>
      </c>
      <c r="AK30" s="11" t="s">
        <v>123</v>
      </c>
      <c r="AL30" s="11" t="s">
        <v>123</v>
      </c>
      <c r="AM30" s="11" t="s">
        <v>123</v>
      </c>
      <c r="AN30" s="11" t="s">
        <v>123</v>
      </c>
      <c r="AO30" s="11" t="s">
        <v>123</v>
      </c>
      <c r="AP30" s="11" t="s">
        <v>123</v>
      </c>
      <c r="AQ30" s="11" t="s">
        <v>123</v>
      </c>
      <c r="AR30" s="11"/>
      <c r="AS30" s="11" t="s">
        <v>123</v>
      </c>
      <c r="AT30" s="11" t="s">
        <v>123</v>
      </c>
      <c r="AU30" s="11"/>
      <c r="AV30" s="11"/>
      <c r="AW30" s="11" t="s">
        <v>123</v>
      </c>
      <c r="AX30" s="11"/>
      <c r="AY30" s="11" t="s">
        <v>123</v>
      </c>
      <c r="AZ30" s="11"/>
      <c r="BA30" s="11" t="s">
        <v>123</v>
      </c>
      <c r="BB30" s="11"/>
      <c r="BC30" s="11" t="s">
        <v>1371</v>
      </c>
      <c r="BD30" s="11" t="s">
        <v>1387</v>
      </c>
    </row>
    <row r="31" spans="1:56" ht="72" customHeight="1" x14ac:dyDescent="0.3">
      <c r="A31" s="11" t="s">
        <v>2188</v>
      </c>
      <c r="B31" s="11" t="s">
        <v>2187</v>
      </c>
      <c r="C31" s="11" t="s">
        <v>2961</v>
      </c>
      <c r="D31" s="11" t="s">
        <v>25</v>
      </c>
      <c r="E31" s="11" t="s">
        <v>818</v>
      </c>
      <c r="F31" s="11" t="s">
        <v>2188</v>
      </c>
      <c r="G31" s="11" t="s">
        <v>115</v>
      </c>
      <c r="H31" s="11" t="s">
        <v>18</v>
      </c>
      <c r="I31" s="11" t="s">
        <v>88</v>
      </c>
      <c r="J31" s="11" t="s">
        <v>2189</v>
      </c>
      <c r="K31" s="11" t="s">
        <v>123</v>
      </c>
      <c r="L31" s="11" t="s">
        <v>123</v>
      </c>
      <c r="M31" s="11" t="s">
        <v>123</v>
      </c>
      <c r="N31" s="11" t="s">
        <v>123</v>
      </c>
      <c r="O31" s="11" t="s">
        <v>123</v>
      </c>
      <c r="P31" s="11"/>
      <c r="Q31" s="11" t="s">
        <v>123</v>
      </c>
      <c r="R31" s="11"/>
      <c r="S31" s="11" t="s">
        <v>123</v>
      </c>
      <c r="T31" s="11">
        <v>0</v>
      </c>
      <c r="U31" s="11"/>
      <c r="V31" s="11" t="s">
        <v>123</v>
      </c>
      <c r="W31" s="11" t="s">
        <v>123</v>
      </c>
      <c r="X31" s="11" t="s">
        <v>115</v>
      </c>
      <c r="Y31" s="11" t="s">
        <v>2170</v>
      </c>
      <c r="Z31" s="11" t="s">
        <v>123</v>
      </c>
      <c r="AA31" s="11"/>
      <c r="AB31" s="11" t="s">
        <v>123</v>
      </c>
      <c r="AC31" s="11"/>
      <c r="AD31" s="11" t="s">
        <v>123</v>
      </c>
      <c r="AE31" s="11" t="s">
        <v>123</v>
      </c>
      <c r="AF31" s="11" t="s">
        <v>115</v>
      </c>
      <c r="AG31" s="11" t="s">
        <v>114</v>
      </c>
      <c r="AH31" s="11" t="s">
        <v>123</v>
      </c>
      <c r="AI31" s="11"/>
      <c r="AJ31" s="11" t="s">
        <v>123</v>
      </c>
      <c r="AK31" s="11" t="s">
        <v>123</v>
      </c>
      <c r="AL31" s="11" t="s">
        <v>123</v>
      </c>
      <c r="AM31" s="11" t="s">
        <v>123</v>
      </c>
      <c r="AN31" s="11" t="s">
        <v>123</v>
      </c>
      <c r="AO31" s="11" t="s">
        <v>123</v>
      </c>
      <c r="AP31" s="11" t="s">
        <v>123</v>
      </c>
      <c r="AQ31" s="11" t="s">
        <v>123</v>
      </c>
      <c r="AR31" s="11"/>
      <c r="AS31" s="11" t="s">
        <v>123</v>
      </c>
      <c r="AT31" s="11" t="s">
        <v>123</v>
      </c>
      <c r="AU31" s="11"/>
      <c r="AV31" s="11"/>
      <c r="AW31" s="11" t="s">
        <v>123</v>
      </c>
      <c r="AX31" s="11"/>
      <c r="AY31" s="11" t="s">
        <v>123</v>
      </c>
      <c r="AZ31" s="11"/>
      <c r="BA31" s="11" t="s">
        <v>123</v>
      </c>
      <c r="BB31" s="11"/>
      <c r="BC31" s="11"/>
      <c r="BD31" s="11"/>
    </row>
    <row r="32" spans="1:56" x14ac:dyDescent="0.3">
      <c r="A32" s="11" t="s">
        <v>2191</v>
      </c>
      <c r="B32" s="11" t="s">
        <v>2190</v>
      </c>
      <c r="C32" s="11" t="s">
        <v>2961</v>
      </c>
      <c r="D32" s="11" t="s">
        <v>25</v>
      </c>
      <c r="E32" s="11" t="s">
        <v>818</v>
      </c>
      <c r="F32" s="11" t="s">
        <v>2191</v>
      </c>
      <c r="G32" s="11" t="s">
        <v>115</v>
      </c>
      <c r="H32" s="11" t="s">
        <v>20</v>
      </c>
      <c r="I32" s="11" t="s">
        <v>64</v>
      </c>
      <c r="J32" s="11" t="s">
        <v>2192</v>
      </c>
      <c r="K32" s="11" t="s">
        <v>123</v>
      </c>
      <c r="L32" s="11" t="s">
        <v>123</v>
      </c>
      <c r="M32" s="11">
        <v>39</v>
      </c>
      <c r="N32" s="11" t="s">
        <v>123</v>
      </c>
      <c r="O32" s="11" t="s">
        <v>123</v>
      </c>
      <c r="P32" s="11"/>
      <c r="Q32" s="11" t="s">
        <v>123</v>
      </c>
      <c r="R32" s="11"/>
      <c r="S32" s="11" t="s">
        <v>123</v>
      </c>
      <c r="T32" s="11">
        <v>0</v>
      </c>
      <c r="U32" s="11"/>
      <c r="V32" s="11" t="s">
        <v>123</v>
      </c>
      <c r="W32" s="11" t="s">
        <v>123</v>
      </c>
      <c r="X32" s="11" t="s">
        <v>115</v>
      </c>
      <c r="Y32" s="11" t="s">
        <v>235</v>
      </c>
      <c r="Z32" s="11" t="s">
        <v>123</v>
      </c>
      <c r="AA32" s="11"/>
      <c r="AB32" s="11" t="s">
        <v>123</v>
      </c>
      <c r="AC32" s="11"/>
      <c r="AD32" s="11" t="s">
        <v>123</v>
      </c>
      <c r="AE32" s="11" t="s">
        <v>123</v>
      </c>
      <c r="AF32" s="11" t="s">
        <v>115</v>
      </c>
      <c r="AG32" s="11" t="s">
        <v>115</v>
      </c>
      <c r="AH32" s="11" t="s">
        <v>123</v>
      </c>
      <c r="AI32" s="11"/>
      <c r="AJ32" s="11" t="s">
        <v>123</v>
      </c>
      <c r="AK32" s="11" t="s">
        <v>123</v>
      </c>
      <c r="AL32" s="11" t="s">
        <v>123</v>
      </c>
      <c r="AM32" s="11" t="s">
        <v>123</v>
      </c>
      <c r="AN32" s="11" t="s">
        <v>123</v>
      </c>
      <c r="AO32" s="11" t="s">
        <v>123</v>
      </c>
      <c r="AP32" s="11" t="s">
        <v>123</v>
      </c>
      <c r="AQ32" s="11" t="s">
        <v>123</v>
      </c>
      <c r="AR32" s="11"/>
      <c r="AS32" s="11" t="s">
        <v>123</v>
      </c>
      <c r="AT32" s="11" t="s">
        <v>123</v>
      </c>
      <c r="AU32" s="11"/>
      <c r="AV32" s="11"/>
      <c r="AW32" s="11" t="s">
        <v>123</v>
      </c>
      <c r="AX32" s="11"/>
      <c r="AY32" s="11" t="s">
        <v>123</v>
      </c>
      <c r="AZ32" s="11"/>
      <c r="BA32" s="11" t="s">
        <v>123</v>
      </c>
      <c r="BB32" s="11"/>
      <c r="BC32" s="11"/>
      <c r="BD32" s="11"/>
    </row>
    <row r="33" spans="1:56" ht="259.2" x14ac:dyDescent="0.3">
      <c r="A33" s="11" t="s">
        <v>824</v>
      </c>
      <c r="B33" s="11" t="s">
        <v>2402</v>
      </c>
      <c r="C33" s="11" t="s">
        <v>2961</v>
      </c>
      <c r="D33" s="11" t="s">
        <v>25</v>
      </c>
      <c r="E33" s="11" t="s">
        <v>818</v>
      </c>
      <c r="F33" s="11" t="s">
        <v>174</v>
      </c>
      <c r="G33" s="11" t="s">
        <v>115</v>
      </c>
      <c r="H33" s="11" t="s">
        <v>15</v>
      </c>
      <c r="I33" s="11" t="s">
        <v>70</v>
      </c>
      <c r="J33" s="11" t="s">
        <v>70</v>
      </c>
      <c r="K33" s="11" t="s">
        <v>2889</v>
      </c>
      <c r="L33" s="11" t="s">
        <v>616</v>
      </c>
      <c r="M33" s="11">
        <v>200000</v>
      </c>
      <c r="N33" s="11" t="s">
        <v>123</v>
      </c>
      <c r="O33" s="11" t="s">
        <v>1162</v>
      </c>
      <c r="P33" s="11" t="s">
        <v>2681</v>
      </c>
      <c r="Q33" s="11" t="s">
        <v>111</v>
      </c>
      <c r="R33" s="11"/>
      <c r="S33" s="11">
        <v>15</v>
      </c>
      <c r="T33" s="11">
        <v>85</v>
      </c>
      <c r="U33" s="11"/>
      <c r="V33" s="11" t="s">
        <v>123</v>
      </c>
      <c r="W33" s="11" t="s">
        <v>123</v>
      </c>
      <c r="X33" s="11" t="s">
        <v>115</v>
      </c>
      <c r="Y33" s="11" t="s">
        <v>350</v>
      </c>
      <c r="Z33" s="11" t="s">
        <v>126</v>
      </c>
      <c r="AA33" s="11"/>
      <c r="AB33" s="11" t="s">
        <v>1283</v>
      </c>
      <c r="AC33" s="11"/>
      <c r="AD33" s="11" t="s">
        <v>115</v>
      </c>
      <c r="AE33" s="11" t="s">
        <v>115</v>
      </c>
      <c r="AF33" s="11" t="s">
        <v>115</v>
      </c>
      <c r="AG33" s="11" t="s">
        <v>115</v>
      </c>
      <c r="AH33" s="11" t="s">
        <v>153</v>
      </c>
      <c r="AI33" s="11"/>
      <c r="AJ33" s="11">
        <v>0</v>
      </c>
      <c r="AK33" s="11">
        <v>3</v>
      </c>
      <c r="AL33" s="11">
        <v>3</v>
      </c>
      <c r="AM33" s="11">
        <v>0</v>
      </c>
      <c r="AN33" s="11">
        <v>7</v>
      </c>
      <c r="AO33" s="11">
        <v>6000</v>
      </c>
      <c r="AP33" s="11" t="s">
        <v>117</v>
      </c>
      <c r="AQ33" s="11" t="s">
        <v>114</v>
      </c>
      <c r="AR33" s="11"/>
      <c r="AS33" s="11" t="s">
        <v>115</v>
      </c>
      <c r="AT33" s="11" t="s">
        <v>166</v>
      </c>
      <c r="AU33" s="11" t="s">
        <v>303</v>
      </c>
      <c r="AV33" s="11"/>
      <c r="AW33" s="11" t="s">
        <v>1327</v>
      </c>
      <c r="AX33" s="11"/>
      <c r="AY33" s="11" t="s">
        <v>119</v>
      </c>
      <c r="AZ33" s="11"/>
      <c r="BA33" s="11" t="s">
        <v>114</v>
      </c>
      <c r="BB33" s="11"/>
      <c r="BC33" s="11"/>
      <c r="BD33" s="11"/>
    </row>
    <row r="34" spans="1:56" ht="86.4" x14ac:dyDescent="0.3">
      <c r="A34" s="11" t="s">
        <v>2193</v>
      </c>
      <c r="B34" s="11" t="s">
        <v>754</v>
      </c>
      <c r="C34" s="11" t="s">
        <v>2962</v>
      </c>
      <c r="D34" s="11" t="s">
        <v>2856</v>
      </c>
      <c r="E34" s="11" t="s">
        <v>818</v>
      </c>
      <c r="F34" s="11" t="s">
        <v>2193</v>
      </c>
      <c r="G34" s="11" t="s">
        <v>115</v>
      </c>
      <c r="H34" s="11" t="s">
        <v>93</v>
      </c>
      <c r="I34" s="11" t="s">
        <v>6</v>
      </c>
      <c r="J34" s="11" t="s">
        <v>6</v>
      </c>
      <c r="K34" s="11" t="s">
        <v>1006</v>
      </c>
      <c r="L34" s="11" t="s">
        <v>898</v>
      </c>
      <c r="M34" s="11">
        <v>794</v>
      </c>
      <c r="N34" s="11" t="s">
        <v>123</v>
      </c>
      <c r="O34" s="11" t="s">
        <v>125</v>
      </c>
      <c r="P34" s="11"/>
      <c r="Q34" s="11" t="s">
        <v>603</v>
      </c>
      <c r="R34" s="11"/>
      <c r="S34" s="11">
        <v>100</v>
      </c>
      <c r="T34" s="11">
        <v>0</v>
      </c>
      <c r="U34" s="11" t="s">
        <v>327</v>
      </c>
      <c r="V34" s="11" t="s">
        <v>123</v>
      </c>
      <c r="W34" s="11" t="s">
        <v>123</v>
      </c>
      <c r="X34" s="11" t="s">
        <v>115</v>
      </c>
      <c r="Y34" s="11" t="s">
        <v>184</v>
      </c>
      <c r="Z34" s="11" t="s">
        <v>112</v>
      </c>
      <c r="AA34" s="11"/>
      <c r="AB34" s="11" t="s">
        <v>1298</v>
      </c>
      <c r="AC34" s="11"/>
      <c r="AD34" s="11" t="s">
        <v>115</v>
      </c>
      <c r="AE34" s="11" t="s">
        <v>115</v>
      </c>
      <c r="AF34" s="11" t="s">
        <v>115</v>
      </c>
      <c r="AG34" s="11" t="s">
        <v>114</v>
      </c>
      <c r="AH34" s="11" t="s">
        <v>153</v>
      </c>
      <c r="AI34" s="11"/>
      <c r="AJ34" s="11">
        <v>100</v>
      </c>
      <c r="AK34" s="11">
        <v>0</v>
      </c>
      <c r="AL34" s="11">
        <v>0</v>
      </c>
      <c r="AM34" s="11">
        <v>0</v>
      </c>
      <c r="AN34" s="11">
        <v>0</v>
      </c>
      <c r="AO34" s="11">
        <v>5000</v>
      </c>
      <c r="AP34" s="11">
        <v>0</v>
      </c>
      <c r="AQ34" s="11" t="s">
        <v>114</v>
      </c>
      <c r="AR34" s="11"/>
      <c r="AS34" s="11" t="s">
        <v>115</v>
      </c>
      <c r="AT34" s="11" t="s">
        <v>129</v>
      </c>
      <c r="AU34" s="11"/>
      <c r="AV34" s="11"/>
      <c r="AW34" s="11" t="s">
        <v>613</v>
      </c>
      <c r="AX34" s="11"/>
      <c r="AY34" s="11" t="s">
        <v>614</v>
      </c>
      <c r="AZ34" s="11"/>
      <c r="BA34" s="11" t="s">
        <v>114</v>
      </c>
      <c r="BB34" s="11"/>
      <c r="BC34" s="11"/>
      <c r="BD34" s="11"/>
    </row>
    <row r="35" spans="1:56" ht="164.25" customHeight="1" x14ac:dyDescent="0.3">
      <c r="A35" s="11" t="s">
        <v>469</v>
      </c>
      <c r="B35" s="11" t="s">
        <v>791</v>
      </c>
      <c r="C35" s="11" t="s">
        <v>44</v>
      </c>
      <c r="D35" s="11" t="s">
        <v>44</v>
      </c>
      <c r="E35" s="11" t="s">
        <v>818</v>
      </c>
      <c r="F35" s="11" t="s">
        <v>469</v>
      </c>
      <c r="G35" s="11" t="s">
        <v>115</v>
      </c>
      <c r="H35" s="11" t="s">
        <v>4</v>
      </c>
      <c r="I35" s="11" t="s">
        <v>56</v>
      </c>
      <c r="J35" s="11" t="s">
        <v>56</v>
      </c>
      <c r="K35" s="11" t="s">
        <v>1091</v>
      </c>
      <c r="L35" s="11" t="s">
        <v>731</v>
      </c>
      <c r="M35" s="11">
        <v>98</v>
      </c>
      <c r="N35" s="11" t="s">
        <v>123</v>
      </c>
      <c r="O35" s="11" t="s">
        <v>1160</v>
      </c>
      <c r="P35" s="11"/>
      <c r="Q35" s="11" t="s">
        <v>1237</v>
      </c>
      <c r="R35" s="11"/>
      <c r="S35" s="11">
        <v>96</v>
      </c>
      <c r="T35" s="11">
        <v>4</v>
      </c>
      <c r="U35" s="11"/>
      <c r="V35" s="11" t="s">
        <v>123</v>
      </c>
      <c r="W35" s="11" t="s">
        <v>123</v>
      </c>
      <c r="X35" s="11" t="s">
        <v>115</v>
      </c>
      <c r="Y35" s="11" t="s">
        <v>184</v>
      </c>
      <c r="Z35" s="11" t="s">
        <v>1272</v>
      </c>
      <c r="AA35" s="11" t="s">
        <v>1281</v>
      </c>
      <c r="AB35" s="11" t="s">
        <v>1288</v>
      </c>
      <c r="AC35" s="11"/>
      <c r="AD35" s="11" t="s">
        <v>115</v>
      </c>
      <c r="AE35" s="11" t="s">
        <v>115</v>
      </c>
      <c r="AF35" s="11" t="s">
        <v>115</v>
      </c>
      <c r="AG35" s="11" t="s">
        <v>115</v>
      </c>
      <c r="AH35" s="11" t="s">
        <v>153</v>
      </c>
      <c r="AI35" s="11"/>
      <c r="AJ35" s="11">
        <v>100</v>
      </c>
      <c r="AK35" s="11">
        <v>0</v>
      </c>
      <c r="AL35" s="11">
        <v>0</v>
      </c>
      <c r="AM35" s="11">
        <v>0</v>
      </c>
      <c r="AN35" s="11">
        <v>0</v>
      </c>
      <c r="AO35" s="11">
        <v>0</v>
      </c>
      <c r="AP35" s="11">
        <v>0</v>
      </c>
      <c r="AQ35" s="11" t="s">
        <v>114</v>
      </c>
      <c r="AR35" s="11"/>
      <c r="AS35" s="11" t="s">
        <v>115</v>
      </c>
      <c r="AT35" s="11" t="s">
        <v>129</v>
      </c>
      <c r="AU35" s="11"/>
      <c r="AV35" s="11"/>
      <c r="AW35" s="11" t="s">
        <v>118</v>
      </c>
      <c r="AX35" s="11"/>
      <c r="AY35" s="11" t="s">
        <v>614</v>
      </c>
      <c r="AZ35" s="11"/>
      <c r="BA35" s="11" t="s">
        <v>115</v>
      </c>
      <c r="BB35" s="11"/>
      <c r="BC35" s="11"/>
      <c r="BD35" s="11"/>
    </row>
    <row r="36" spans="1:56" x14ac:dyDescent="0.3">
      <c r="A36" s="11" t="s">
        <v>2195</v>
      </c>
      <c r="B36" s="11" t="s">
        <v>2194</v>
      </c>
      <c r="C36" s="11" t="s">
        <v>1467</v>
      </c>
      <c r="D36" s="11" t="s">
        <v>38</v>
      </c>
      <c r="E36" s="11" t="s">
        <v>818</v>
      </c>
      <c r="F36" s="11" t="s">
        <v>2195</v>
      </c>
      <c r="G36" s="11" t="s">
        <v>115</v>
      </c>
      <c r="H36" s="11" t="s">
        <v>17</v>
      </c>
      <c r="I36" s="11" t="s">
        <v>99</v>
      </c>
      <c r="J36" s="11" t="s">
        <v>1383</v>
      </c>
      <c r="K36" s="11" t="s">
        <v>123</v>
      </c>
      <c r="L36" s="11" t="s">
        <v>123</v>
      </c>
      <c r="M36" s="11" t="s">
        <v>123</v>
      </c>
      <c r="N36" s="11" t="s">
        <v>123</v>
      </c>
      <c r="O36" s="11" t="s">
        <v>123</v>
      </c>
      <c r="P36" s="11"/>
      <c r="Q36" s="11" t="s">
        <v>123</v>
      </c>
      <c r="R36" s="11"/>
      <c r="S36" s="11" t="s">
        <v>123</v>
      </c>
      <c r="T36" s="11">
        <v>0</v>
      </c>
      <c r="U36" s="11"/>
      <c r="V36" s="11" t="s">
        <v>123</v>
      </c>
      <c r="W36" s="11" t="s">
        <v>123</v>
      </c>
      <c r="X36" s="11" t="s">
        <v>115</v>
      </c>
      <c r="Y36" s="11" t="s">
        <v>123</v>
      </c>
      <c r="Z36" s="11" t="s">
        <v>123</v>
      </c>
      <c r="AA36" s="11"/>
      <c r="AB36" s="11" t="s">
        <v>123</v>
      </c>
      <c r="AC36" s="11"/>
      <c r="AD36" s="11" t="s">
        <v>123</v>
      </c>
      <c r="AE36" s="11" t="s">
        <v>123</v>
      </c>
      <c r="AF36" s="11" t="s">
        <v>115</v>
      </c>
      <c r="AG36" s="11" t="s">
        <v>114</v>
      </c>
      <c r="AH36" s="11" t="s">
        <v>123</v>
      </c>
      <c r="AI36" s="11"/>
      <c r="AJ36" s="11" t="s">
        <v>123</v>
      </c>
      <c r="AK36" s="11" t="s">
        <v>123</v>
      </c>
      <c r="AL36" s="11" t="s">
        <v>123</v>
      </c>
      <c r="AM36" s="11" t="s">
        <v>123</v>
      </c>
      <c r="AN36" s="11" t="s">
        <v>123</v>
      </c>
      <c r="AO36" s="11" t="s">
        <v>123</v>
      </c>
      <c r="AP36" s="11" t="s">
        <v>123</v>
      </c>
      <c r="AQ36" s="11" t="s">
        <v>123</v>
      </c>
      <c r="AR36" s="11"/>
      <c r="AS36" s="11" t="s">
        <v>123</v>
      </c>
      <c r="AT36" s="11" t="s">
        <v>123</v>
      </c>
      <c r="AU36" s="11"/>
      <c r="AV36" s="11"/>
      <c r="AW36" s="11" t="s">
        <v>123</v>
      </c>
      <c r="AX36" s="11"/>
      <c r="AY36" s="11" t="s">
        <v>123</v>
      </c>
      <c r="AZ36" s="11"/>
      <c r="BA36" s="11" t="s">
        <v>123</v>
      </c>
      <c r="BB36" s="11"/>
      <c r="BC36" s="11"/>
      <c r="BD36" s="11"/>
    </row>
    <row r="37" spans="1:56" ht="28.8" x14ac:dyDescent="0.3">
      <c r="A37" s="11" t="s">
        <v>2197</v>
      </c>
      <c r="B37" s="11" t="s">
        <v>2196</v>
      </c>
      <c r="C37" s="11" t="s">
        <v>1467</v>
      </c>
      <c r="D37" s="11" t="s">
        <v>2856</v>
      </c>
      <c r="E37" s="11" t="s">
        <v>818</v>
      </c>
      <c r="F37" s="11" t="s">
        <v>2197</v>
      </c>
      <c r="G37" s="11" t="s">
        <v>115</v>
      </c>
      <c r="H37" s="11" t="s">
        <v>2887</v>
      </c>
      <c r="I37" s="11"/>
      <c r="J37" s="11" t="s">
        <v>2198</v>
      </c>
      <c r="K37" s="11" t="s">
        <v>123</v>
      </c>
      <c r="L37" s="11" t="s">
        <v>123</v>
      </c>
      <c r="M37" s="11">
        <v>509</v>
      </c>
      <c r="N37" s="11" t="s">
        <v>123</v>
      </c>
      <c r="O37" s="11" t="s">
        <v>123</v>
      </c>
      <c r="P37" s="11"/>
      <c r="Q37" s="11" t="s">
        <v>123</v>
      </c>
      <c r="R37" s="11"/>
      <c r="S37" s="11" t="s">
        <v>123</v>
      </c>
      <c r="T37" s="11">
        <v>0</v>
      </c>
      <c r="U37" s="11"/>
      <c r="V37" s="11" t="s">
        <v>123</v>
      </c>
      <c r="W37" s="11" t="s">
        <v>123</v>
      </c>
      <c r="X37" s="11" t="s">
        <v>115</v>
      </c>
      <c r="Y37" s="11" t="s">
        <v>123</v>
      </c>
      <c r="Z37" s="11" t="s">
        <v>123</v>
      </c>
      <c r="AA37" s="11"/>
      <c r="AB37" s="11" t="s">
        <v>123</v>
      </c>
      <c r="AC37" s="11"/>
      <c r="AD37" s="11" t="s">
        <v>123</v>
      </c>
      <c r="AE37" s="11" t="s">
        <v>123</v>
      </c>
      <c r="AF37" s="11" t="s">
        <v>115</v>
      </c>
      <c r="AG37" s="11" t="s">
        <v>114</v>
      </c>
      <c r="AH37" s="11" t="s">
        <v>123</v>
      </c>
      <c r="AI37" s="11"/>
      <c r="AJ37" s="11" t="s">
        <v>123</v>
      </c>
      <c r="AK37" s="11" t="s">
        <v>123</v>
      </c>
      <c r="AL37" s="11" t="s">
        <v>123</v>
      </c>
      <c r="AM37" s="11" t="s">
        <v>123</v>
      </c>
      <c r="AN37" s="11" t="s">
        <v>123</v>
      </c>
      <c r="AO37" s="11" t="s">
        <v>123</v>
      </c>
      <c r="AP37" s="11" t="s">
        <v>123</v>
      </c>
      <c r="AQ37" s="11" t="s">
        <v>123</v>
      </c>
      <c r="AR37" s="11"/>
      <c r="AS37" s="11" t="s">
        <v>123</v>
      </c>
      <c r="AT37" s="11" t="s">
        <v>123</v>
      </c>
      <c r="AU37" s="11"/>
      <c r="AV37" s="11"/>
      <c r="AW37" s="11" t="s">
        <v>123</v>
      </c>
      <c r="AX37" s="11"/>
      <c r="AY37" s="11" t="s">
        <v>123</v>
      </c>
      <c r="AZ37" s="11"/>
      <c r="BA37" s="11" t="s">
        <v>123</v>
      </c>
      <c r="BB37" s="11"/>
      <c r="BC37" s="11"/>
      <c r="BD37" s="11"/>
    </row>
    <row r="38" spans="1:56" ht="57.6" x14ac:dyDescent="0.3">
      <c r="A38" s="11" t="s">
        <v>177</v>
      </c>
      <c r="B38" s="11" t="s">
        <v>794</v>
      </c>
      <c r="C38" s="11" t="s">
        <v>2961</v>
      </c>
      <c r="D38" s="11" t="s">
        <v>3018</v>
      </c>
      <c r="E38" s="11" t="s">
        <v>818</v>
      </c>
      <c r="F38" s="11" t="s">
        <v>177</v>
      </c>
      <c r="G38" s="11" t="s">
        <v>115</v>
      </c>
      <c r="H38" s="11" t="s">
        <v>19</v>
      </c>
      <c r="I38" s="11" t="s">
        <v>19</v>
      </c>
      <c r="J38" s="11" t="s">
        <v>995</v>
      </c>
      <c r="K38" s="11" t="s">
        <v>696</v>
      </c>
      <c r="L38" s="11" t="s">
        <v>898</v>
      </c>
      <c r="M38" s="11">
        <v>307758</v>
      </c>
      <c r="N38" s="11">
        <v>461600</v>
      </c>
      <c r="O38" s="11" t="s">
        <v>127</v>
      </c>
      <c r="P38" s="11" t="s">
        <v>2684</v>
      </c>
      <c r="Q38" s="11" t="s">
        <v>603</v>
      </c>
      <c r="R38" s="11"/>
      <c r="S38" s="11" t="s">
        <v>123</v>
      </c>
      <c r="T38" s="11" t="s">
        <v>123</v>
      </c>
      <c r="U38" s="11"/>
      <c r="V38" s="11" t="s">
        <v>123</v>
      </c>
      <c r="W38" s="11" t="s">
        <v>123</v>
      </c>
      <c r="X38" s="11" t="s">
        <v>115</v>
      </c>
      <c r="Y38" s="11" t="s">
        <v>350</v>
      </c>
      <c r="Z38" s="11" t="s">
        <v>692</v>
      </c>
      <c r="AA38" s="11"/>
      <c r="AB38" s="11" t="s">
        <v>1297</v>
      </c>
      <c r="AC38" s="11"/>
      <c r="AD38" s="11" t="s">
        <v>114</v>
      </c>
      <c r="AE38" s="11" t="s">
        <v>114</v>
      </c>
      <c r="AF38" s="11" t="s">
        <v>115</v>
      </c>
      <c r="AG38" s="11" t="s">
        <v>114</v>
      </c>
      <c r="AH38" s="11" t="s">
        <v>141</v>
      </c>
      <c r="AI38" s="11"/>
      <c r="AJ38" s="11">
        <v>1</v>
      </c>
      <c r="AK38" s="11">
        <v>1</v>
      </c>
      <c r="AL38" s="11">
        <v>0</v>
      </c>
      <c r="AM38" s="11">
        <v>1</v>
      </c>
      <c r="AN38" s="11">
        <v>3</v>
      </c>
      <c r="AO38" s="11" t="s">
        <v>128</v>
      </c>
      <c r="AP38" s="11" t="s">
        <v>117</v>
      </c>
      <c r="AQ38" s="11" t="s">
        <v>114</v>
      </c>
      <c r="AR38" s="11"/>
      <c r="AS38" s="11" t="s">
        <v>115</v>
      </c>
      <c r="AT38" s="11" t="s">
        <v>129</v>
      </c>
      <c r="AU38" s="11"/>
      <c r="AV38" s="11"/>
      <c r="AW38" s="11" t="s">
        <v>606</v>
      </c>
      <c r="AX38" s="11"/>
      <c r="AY38" s="11" t="s">
        <v>126</v>
      </c>
      <c r="AZ38" s="11" t="s">
        <v>1343</v>
      </c>
      <c r="BA38" s="11" t="s">
        <v>114</v>
      </c>
      <c r="BB38" s="11"/>
      <c r="BC38" s="11"/>
      <c r="BD38" s="11"/>
    </row>
    <row r="39" spans="1:56" ht="100.8" x14ac:dyDescent="0.3">
      <c r="A39" s="11" t="s">
        <v>825</v>
      </c>
      <c r="B39" s="11" t="s">
        <v>767</v>
      </c>
      <c r="C39" s="11" t="s">
        <v>1467</v>
      </c>
      <c r="D39" s="11" t="s">
        <v>26</v>
      </c>
      <c r="E39" s="11" t="s">
        <v>818</v>
      </c>
      <c r="F39" s="11" t="s">
        <v>543</v>
      </c>
      <c r="G39" s="11" t="s">
        <v>115</v>
      </c>
      <c r="H39" s="11" t="s">
        <v>93</v>
      </c>
      <c r="I39" s="11" t="s">
        <v>6</v>
      </c>
      <c r="J39" s="11" t="s">
        <v>6</v>
      </c>
      <c r="K39" s="11" t="s">
        <v>1011</v>
      </c>
      <c r="L39" s="11" t="s">
        <v>1087</v>
      </c>
      <c r="M39" s="11">
        <v>5841</v>
      </c>
      <c r="N39" s="11" t="s">
        <v>123</v>
      </c>
      <c r="O39" s="11" t="s">
        <v>1161</v>
      </c>
      <c r="P39" s="11"/>
      <c r="Q39" s="11" t="s">
        <v>111</v>
      </c>
      <c r="R39" s="11"/>
      <c r="S39" s="11">
        <v>100</v>
      </c>
      <c r="T39" s="11">
        <v>0</v>
      </c>
      <c r="U39" s="11" t="s">
        <v>542</v>
      </c>
      <c r="V39" s="11" t="s">
        <v>123</v>
      </c>
      <c r="W39" s="11" t="s">
        <v>123</v>
      </c>
      <c r="X39" s="11" t="s">
        <v>114</v>
      </c>
      <c r="Y39" s="11" t="s">
        <v>544</v>
      </c>
      <c r="Z39" s="11" t="s">
        <v>134</v>
      </c>
      <c r="AA39" s="11"/>
      <c r="AB39" s="11" t="s">
        <v>1283</v>
      </c>
      <c r="AC39" s="11"/>
      <c r="AD39" s="11" t="s">
        <v>114</v>
      </c>
      <c r="AE39" s="11" t="s">
        <v>115</v>
      </c>
      <c r="AF39" s="11" t="s">
        <v>114</v>
      </c>
      <c r="AG39" s="11" t="s">
        <v>114</v>
      </c>
      <c r="AH39" s="11" t="s">
        <v>123</v>
      </c>
      <c r="AI39" s="11"/>
      <c r="AJ39" s="11" t="s">
        <v>123</v>
      </c>
      <c r="AK39" s="11">
        <v>0</v>
      </c>
      <c r="AL39" s="11" t="s">
        <v>123</v>
      </c>
      <c r="AM39" s="11" t="s">
        <v>123</v>
      </c>
      <c r="AN39" s="11">
        <v>2</v>
      </c>
      <c r="AO39" s="11" t="s">
        <v>123</v>
      </c>
      <c r="AP39" s="11" t="s">
        <v>123</v>
      </c>
      <c r="AQ39" s="11" t="s">
        <v>123</v>
      </c>
      <c r="AR39" s="11"/>
      <c r="AS39" s="11" t="s">
        <v>114</v>
      </c>
      <c r="AT39" s="11" t="s">
        <v>123</v>
      </c>
      <c r="AU39" s="11"/>
      <c r="AV39" s="11"/>
      <c r="AW39" s="11" t="s">
        <v>123</v>
      </c>
      <c r="AX39" s="11"/>
      <c r="AY39" s="11" t="s">
        <v>123</v>
      </c>
      <c r="AZ39" s="11"/>
      <c r="BA39" s="11" t="s">
        <v>123</v>
      </c>
      <c r="BB39" s="11"/>
      <c r="BC39" s="11"/>
      <c r="BD39" s="11"/>
    </row>
    <row r="40" spans="1:56" ht="43.2" x14ac:dyDescent="0.3">
      <c r="A40" s="11" t="s">
        <v>2199</v>
      </c>
      <c r="B40" s="11" t="s">
        <v>2346</v>
      </c>
      <c r="C40" s="11" t="s">
        <v>2961</v>
      </c>
      <c r="D40" s="11" t="s">
        <v>3018</v>
      </c>
      <c r="E40" s="11" t="s">
        <v>818</v>
      </c>
      <c r="F40" s="11" t="s">
        <v>2199</v>
      </c>
      <c r="G40" s="11" t="s">
        <v>115</v>
      </c>
      <c r="H40" s="11" t="s">
        <v>16</v>
      </c>
      <c r="I40" s="11" t="s">
        <v>80</v>
      </c>
      <c r="J40" s="11" t="s">
        <v>80</v>
      </c>
      <c r="K40" s="11" t="s">
        <v>123</v>
      </c>
      <c r="L40" s="11" t="s">
        <v>123</v>
      </c>
      <c r="M40" s="11" t="s">
        <v>123</v>
      </c>
      <c r="N40" s="11" t="s">
        <v>123</v>
      </c>
      <c r="O40" s="11" t="s">
        <v>123</v>
      </c>
      <c r="P40" s="11"/>
      <c r="Q40" s="11" t="s">
        <v>123</v>
      </c>
      <c r="R40" s="11"/>
      <c r="S40" s="11" t="s">
        <v>123</v>
      </c>
      <c r="T40" s="11">
        <v>0</v>
      </c>
      <c r="U40" s="11"/>
      <c r="V40" s="11" t="s">
        <v>123</v>
      </c>
      <c r="W40" s="11" t="s">
        <v>123</v>
      </c>
      <c r="X40" s="11" t="s">
        <v>115</v>
      </c>
      <c r="Y40" s="11" t="s">
        <v>2157</v>
      </c>
      <c r="Z40" s="11" t="s">
        <v>123</v>
      </c>
      <c r="AA40" s="11"/>
      <c r="AB40" s="11" t="s">
        <v>123</v>
      </c>
      <c r="AC40" s="11"/>
      <c r="AD40" s="11" t="s">
        <v>123</v>
      </c>
      <c r="AE40" s="11" t="s">
        <v>123</v>
      </c>
      <c r="AF40" s="11" t="s">
        <v>115</v>
      </c>
      <c r="AG40" s="11" t="s">
        <v>114</v>
      </c>
      <c r="AH40" s="11" t="s">
        <v>123</v>
      </c>
      <c r="AI40" s="11"/>
      <c r="AJ40" s="11" t="s">
        <v>123</v>
      </c>
      <c r="AK40" s="11" t="s">
        <v>123</v>
      </c>
      <c r="AL40" s="11" t="s">
        <v>123</v>
      </c>
      <c r="AM40" s="11" t="s">
        <v>123</v>
      </c>
      <c r="AN40" s="11" t="s">
        <v>123</v>
      </c>
      <c r="AO40" s="11" t="s">
        <v>123</v>
      </c>
      <c r="AP40" s="11" t="s">
        <v>123</v>
      </c>
      <c r="AQ40" s="11" t="s">
        <v>123</v>
      </c>
      <c r="AR40" s="11"/>
      <c r="AS40" s="11" t="s">
        <v>123</v>
      </c>
      <c r="AT40" s="11" t="s">
        <v>123</v>
      </c>
      <c r="AU40" s="11"/>
      <c r="AV40" s="11"/>
      <c r="AW40" s="11" t="s">
        <v>123</v>
      </c>
      <c r="AX40" s="11"/>
      <c r="AY40" s="11" t="s">
        <v>123</v>
      </c>
      <c r="AZ40" s="11"/>
      <c r="BA40" s="11" t="s">
        <v>123</v>
      </c>
      <c r="BB40" s="11"/>
      <c r="BC40" s="11"/>
      <c r="BD40" s="11"/>
    </row>
    <row r="41" spans="1:56" ht="129.6" x14ac:dyDescent="0.3">
      <c r="A41" s="11" t="s">
        <v>2945</v>
      </c>
      <c r="B41" s="11" t="s">
        <v>1469</v>
      </c>
      <c r="C41" s="11" t="s">
        <v>1467</v>
      </c>
      <c r="D41" s="11" t="s">
        <v>29</v>
      </c>
      <c r="E41" s="11" t="s">
        <v>566</v>
      </c>
      <c r="F41" s="11" t="s">
        <v>1515</v>
      </c>
      <c r="G41" s="11" t="s">
        <v>115</v>
      </c>
      <c r="H41" s="11" t="s">
        <v>209</v>
      </c>
      <c r="I41" s="11" t="s">
        <v>7</v>
      </c>
      <c r="J41" s="11" t="s">
        <v>381</v>
      </c>
      <c r="K41" s="11" t="s">
        <v>1013</v>
      </c>
      <c r="L41" s="11" t="s">
        <v>1087</v>
      </c>
      <c r="M41" s="11">
        <v>3089</v>
      </c>
      <c r="N41" s="11" t="s">
        <v>123</v>
      </c>
      <c r="O41" s="11" t="s">
        <v>1160</v>
      </c>
      <c r="P41" s="11"/>
      <c r="Q41" s="11" t="s">
        <v>1249</v>
      </c>
      <c r="R41" s="11"/>
      <c r="S41" s="11">
        <v>100</v>
      </c>
      <c r="T41" s="11">
        <v>0</v>
      </c>
      <c r="U41" s="11" t="s">
        <v>382</v>
      </c>
      <c r="V41" s="11" t="s">
        <v>123</v>
      </c>
      <c r="W41" s="11" t="s">
        <v>123</v>
      </c>
      <c r="X41" s="11" t="s">
        <v>115</v>
      </c>
      <c r="Y41" s="11" t="s">
        <v>123</v>
      </c>
      <c r="Z41" s="11" t="s">
        <v>729</v>
      </c>
      <c r="AA41" s="11"/>
      <c r="AB41" s="11" t="s">
        <v>1302</v>
      </c>
      <c r="AC41" s="11"/>
      <c r="AD41" s="11" t="s">
        <v>114</v>
      </c>
      <c r="AE41" s="11" t="s">
        <v>115</v>
      </c>
      <c r="AF41" s="11" t="s">
        <v>115</v>
      </c>
      <c r="AG41" s="11" t="s">
        <v>115</v>
      </c>
      <c r="AH41" s="11" t="s">
        <v>123</v>
      </c>
      <c r="AI41" s="11"/>
      <c r="AJ41" s="11" t="s">
        <v>123</v>
      </c>
      <c r="AK41" s="11">
        <v>0</v>
      </c>
      <c r="AL41" s="11">
        <v>0</v>
      </c>
      <c r="AM41" s="11">
        <v>0</v>
      </c>
      <c r="AN41" s="11">
        <v>2</v>
      </c>
      <c r="AO41" s="11">
        <v>2000</v>
      </c>
      <c r="AP41" s="11" t="s">
        <v>251</v>
      </c>
      <c r="AQ41" s="11" t="s">
        <v>123</v>
      </c>
      <c r="AR41" s="11"/>
      <c r="AS41" s="11" t="s">
        <v>115</v>
      </c>
      <c r="AT41" s="11" t="s">
        <v>129</v>
      </c>
      <c r="AU41" s="11"/>
      <c r="AV41" s="11"/>
      <c r="AW41" s="11" t="s">
        <v>118</v>
      </c>
      <c r="AX41" s="11"/>
      <c r="AY41" s="11" t="s">
        <v>123</v>
      </c>
      <c r="AZ41" s="11"/>
      <c r="BA41" s="11" t="s">
        <v>114</v>
      </c>
      <c r="BB41" s="11"/>
      <c r="BC41" s="11" t="s">
        <v>1379</v>
      </c>
      <c r="BD41" s="11" t="s">
        <v>1470</v>
      </c>
    </row>
    <row r="42" spans="1:56" ht="43.2" x14ac:dyDescent="0.3">
      <c r="A42" s="11" t="s">
        <v>32</v>
      </c>
      <c r="B42" s="11" t="s">
        <v>753</v>
      </c>
      <c r="C42" s="11" t="s">
        <v>2962</v>
      </c>
      <c r="D42" s="11" t="s">
        <v>2856</v>
      </c>
      <c r="E42" s="11" t="s">
        <v>818</v>
      </c>
      <c r="F42" s="11" t="s">
        <v>32</v>
      </c>
      <c r="G42" s="11" t="s">
        <v>115</v>
      </c>
      <c r="H42" s="11" t="s">
        <v>93</v>
      </c>
      <c r="I42" s="11" t="s">
        <v>6</v>
      </c>
      <c r="J42" s="11" t="s">
        <v>6</v>
      </c>
      <c r="K42" s="11" t="s">
        <v>1057</v>
      </c>
      <c r="L42" s="11" t="s">
        <v>109</v>
      </c>
      <c r="M42" s="11">
        <v>4022</v>
      </c>
      <c r="N42" s="11">
        <v>335000</v>
      </c>
      <c r="O42" s="11" t="s">
        <v>127</v>
      </c>
      <c r="P42" s="11"/>
      <c r="Q42" s="11" t="s">
        <v>111</v>
      </c>
      <c r="R42" s="11"/>
      <c r="S42" s="11">
        <v>100</v>
      </c>
      <c r="T42" s="11">
        <v>0</v>
      </c>
      <c r="U42" s="11" t="s">
        <v>405</v>
      </c>
      <c r="V42" s="11" t="s">
        <v>123</v>
      </c>
      <c r="W42" s="11" t="s">
        <v>123</v>
      </c>
      <c r="X42" s="11" t="s">
        <v>114</v>
      </c>
      <c r="Y42" s="11" t="s">
        <v>123</v>
      </c>
      <c r="Z42" s="11" t="s">
        <v>134</v>
      </c>
      <c r="AA42" s="11"/>
      <c r="AB42" s="11" t="s">
        <v>113</v>
      </c>
      <c r="AC42" s="11"/>
      <c r="AD42" s="11" t="s">
        <v>114</v>
      </c>
      <c r="AE42" s="11" t="s">
        <v>114</v>
      </c>
      <c r="AF42" s="11" t="s">
        <v>114</v>
      </c>
      <c r="AG42" s="11" t="s">
        <v>114</v>
      </c>
      <c r="AH42" s="11" t="s">
        <v>123</v>
      </c>
      <c r="AI42" s="11"/>
      <c r="AJ42" s="11">
        <v>95</v>
      </c>
      <c r="AK42" s="11">
        <v>3</v>
      </c>
      <c r="AL42" s="11">
        <v>0</v>
      </c>
      <c r="AM42" s="11">
        <v>3</v>
      </c>
      <c r="AN42" s="11">
        <v>3</v>
      </c>
      <c r="AO42" s="11">
        <v>10000</v>
      </c>
      <c r="AP42" s="11">
        <v>0</v>
      </c>
      <c r="AQ42" s="11" t="s">
        <v>123</v>
      </c>
      <c r="AR42" s="11"/>
      <c r="AS42" s="11" t="s">
        <v>115</v>
      </c>
      <c r="AT42" s="11" t="s">
        <v>129</v>
      </c>
      <c r="AU42" s="11"/>
      <c r="AV42" s="11"/>
      <c r="AW42" s="11" t="s">
        <v>747</v>
      </c>
      <c r="AX42" s="11" t="s">
        <v>113</v>
      </c>
      <c r="AY42" s="11" t="s">
        <v>123</v>
      </c>
      <c r="AZ42" s="11"/>
      <c r="BA42" s="11" t="s">
        <v>114</v>
      </c>
      <c r="BB42" s="11"/>
      <c r="BC42" s="11"/>
      <c r="BD42" s="11"/>
    </row>
    <row r="43" spans="1:56" ht="201.6" x14ac:dyDescent="0.3">
      <c r="A43" s="11" t="s">
        <v>1266</v>
      </c>
      <c r="B43" s="11" t="s">
        <v>215</v>
      </c>
      <c r="C43" s="11" t="s">
        <v>2962</v>
      </c>
      <c r="D43" s="11" t="s">
        <v>34</v>
      </c>
      <c r="E43" s="11" t="s">
        <v>818</v>
      </c>
      <c r="F43" s="11" t="s">
        <v>2543</v>
      </c>
      <c r="G43" s="11" t="s">
        <v>115</v>
      </c>
      <c r="H43" s="11" t="s">
        <v>93</v>
      </c>
      <c r="I43" s="11" t="s">
        <v>6</v>
      </c>
      <c r="J43" s="11" t="s">
        <v>6</v>
      </c>
      <c r="K43" s="11" t="s">
        <v>2890</v>
      </c>
      <c r="L43" s="11" t="s">
        <v>618</v>
      </c>
      <c r="M43" s="11">
        <v>1120</v>
      </c>
      <c r="N43" s="11">
        <v>145000</v>
      </c>
      <c r="O43" s="11" t="s">
        <v>1160</v>
      </c>
      <c r="P43" s="11"/>
      <c r="Q43" s="11" t="s">
        <v>751</v>
      </c>
      <c r="R43" s="11" t="s">
        <v>1223</v>
      </c>
      <c r="S43" s="11" t="s">
        <v>123</v>
      </c>
      <c r="T43" s="11" t="s">
        <v>123</v>
      </c>
      <c r="U43" s="11"/>
      <c r="V43" s="11">
        <v>35</v>
      </c>
      <c r="W43" s="11">
        <v>65</v>
      </c>
      <c r="X43" s="11" t="s">
        <v>115</v>
      </c>
      <c r="Y43" s="11" t="s">
        <v>123</v>
      </c>
      <c r="Z43" s="11" t="s">
        <v>126</v>
      </c>
      <c r="AA43" s="11" t="s">
        <v>216</v>
      </c>
      <c r="AB43" s="11" t="s">
        <v>1286</v>
      </c>
      <c r="AC43" s="11" t="s">
        <v>118</v>
      </c>
      <c r="AD43" s="11" t="s">
        <v>114</v>
      </c>
      <c r="AE43" s="11" t="s">
        <v>115</v>
      </c>
      <c r="AF43" s="11" t="s">
        <v>115</v>
      </c>
      <c r="AG43" s="11" t="s">
        <v>114</v>
      </c>
      <c r="AH43" s="11" t="s">
        <v>1307</v>
      </c>
      <c r="AI43" s="11"/>
      <c r="AJ43" s="11">
        <v>1</v>
      </c>
      <c r="AK43" s="11">
        <v>1</v>
      </c>
      <c r="AL43" s="11">
        <v>1</v>
      </c>
      <c r="AM43" s="11">
        <v>0</v>
      </c>
      <c r="AN43" s="11">
        <v>1</v>
      </c>
      <c r="AO43" s="11">
        <v>4500</v>
      </c>
      <c r="AP43" s="11" t="s">
        <v>217</v>
      </c>
      <c r="AQ43" s="11" t="s">
        <v>114</v>
      </c>
      <c r="AR43" s="11"/>
      <c r="AS43" s="11" t="s">
        <v>114</v>
      </c>
      <c r="AT43" s="11" t="s">
        <v>123</v>
      </c>
      <c r="AU43" s="11"/>
      <c r="AV43" s="11"/>
      <c r="AW43" s="11" t="s">
        <v>126</v>
      </c>
      <c r="AX43" s="11" t="s">
        <v>218</v>
      </c>
      <c r="AY43" s="11" t="s">
        <v>126</v>
      </c>
      <c r="AZ43" s="11" t="s">
        <v>218</v>
      </c>
      <c r="BA43" s="11" t="s">
        <v>114</v>
      </c>
      <c r="BB43" s="11"/>
      <c r="BC43" s="11"/>
      <c r="BD43" s="11"/>
    </row>
    <row r="44" spans="1:56" ht="72" x14ac:dyDescent="0.3">
      <c r="A44" s="11" t="s">
        <v>939</v>
      </c>
      <c r="B44" s="11" t="s">
        <v>756</v>
      </c>
      <c r="C44" s="11" t="s">
        <v>2962</v>
      </c>
      <c r="D44" s="11" t="s">
        <v>2856</v>
      </c>
      <c r="E44" s="11" t="s">
        <v>818</v>
      </c>
      <c r="F44" s="11" t="s">
        <v>939</v>
      </c>
      <c r="G44" s="11" t="s">
        <v>115</v>
      </c>
      <c r="H44" s="11" t="s">
        <v>93</v>
      </c>
      <c r="I44" s="11" t="s">
        <v>6</v>
      </c>
      <c r="J44" s="11" t="s">
        <v>6</v>
      </c>
      <c r="K44" s="11" t="s">
        <v>1003</v>
      </c>
      <c r="L44" s="11" t="s">
        <v>109</v>
      </c>
      <c r="M44" s="11">
        <v>88</v>
      </c>
      <c r="N44" s="11" t="s">
        <v>123</v>
      </c>
      <c r="O44" s="11" t="s">
        <v>127</v>
      </c>
      <c r="P44" s="11"/>
      <c r="Q44" s="11" t="s">
        <v>111</v>
      </c>
      <c r="R44" s="11"/>
      <c r="S44" s="11">
        <v>100</v>
      </c>
      <c r="T44" s="11">
        <v>0</v>
      </c>
      <c r="U44" s="11" t="s">
        <v>333</v>
      </c>
      <c r="V44" s="11" t="s">
        <v>123</v>
      </c>
      <c r="W44" s="11" t="s">
        <v>123</v>
      </c>
      <c r="X44" s="11" t="s">
        <v>123</v>
      </c>
      <c r="Y44" s="11" t="s">
        <v>123</v>
      </c>
      <c r="Z44" s="11" t="s">
        <v>112</v>
      </c>
      <c r="AA44" s="11"/>
      <c r="AB44" s="11" t="s">
        <v>113</v>
      </c>
      <c r="AC44" s="11"/>
      <c r="AD44" s="11" t="s">
        <v>114</v>
      </c>
      <c r="AE44" s="11" t="s">
        <v>114</v>
      </c>
      <c r="AF44" s="11" t="s">
        <v>114</v>
      </c>
      <c r="AG44" s="11" t="s">
        <v>123</v>
      </c>
      <c r="AH44" s="11" t="s">
        <v>123</v>
      </c>
      <c r="AI44" s="11"/>
      <c r="AJ44" s="11">
        <v>100</v>
      </c>
      <c r="AK44" s="11">
        <v>0</v>
      </c>
      <c r="AL44" s="11">
        <v>0</v>
      </c>
      <c r="AM44" s="11">
        <v>0</v>
      </c>
      <c r="AN44" s="11">
        <v>0</v>
      </c>
      <c r="AO44" s="11">
        <v>0</v>
      </c>
      <c r="AP44" s="11">
        <v>0</v>
      </c>
      <c r="AQ44" s="11" t="s">
        <v>114</v>
      </c>
      <c r="AR44" s="11"/>
      <c r="AS44" s="11" t="s">
        <v>115</v>
      </c>
      <c r="AT44" s="11" t="s">
        <v>129</v>
      </c>
      <c r="AU44" s="11"/>
      <c r="AV44" s="11"/>
      <c r="AW44" s="11" t="s">
        <v>203</v>
      </c>
      <c r="AX44" s="11"/>
      <c r="AY44" s="11" t="s">
        <v>123</v>
      </c>
      <c r="AZ44" s="11"/>
      <c r="BA44" s="11" t="s">
        <v>123</v>
      </c>
      <c r="BB44" s="11" t="s">
        <v>334</v>
      </c>
      <c r="BC44" s="11"/>
      <c r="BD44" s="11"/>
    </row>
    <row r="45" spans="1:56" ht="158.4" x14ac:dyDescent="0.3">
      <c r="A45" s="11" t="s">
        <v>46</v>
      </c>
      <c r="B45" s="11" t="s">
        <v>1673</v>
      </c>
      <c r="C45" s="11" t="s">
        <v>44</v>
      </c>
      <c r="D45" s="11" t="s">
        <v>44</v>
      </c>
      <c r="E45" s="11" t="s">
        <v>818</v>
      </c>
      <c r="F45" s="11" t="s">
        <v>2635</v>
      </c>
      <c r="G45" s="11" t="s">
        <v>1539</v>
      </c>
      <c r="H45" s="11" t="s">
        <v>611</v>
      </c>
      <c r="I45" s="11" t="s">
        <v>86</v>
      </c>
      <c r="J45" s="11" t="s">
        <v>498</v>
      </c>
      <c r="K45" s="11" t="s">
        <v>1082</v>
      </c>
      <c r="L45" s="11" t="s">
        <v>731</v>
      </c>
      <c r="M45" s="11">
        <v>410</v>
      </c>
      <c r="N45" s="11">
        <v>200000</v>
      </c>
      <c r="O45" s="11" t="s">
        <v>1177</v>
      </c>
      <c r="P45" s="11"/>
      <c r="Q45" s="11" t="s">
        <v>1247</v>
      </c>
      <c r="R45" s="11"/>
      <c r="S45" s="11">
        <v>100</v>
      </c>
      <c r="T45" s="11">
        <v>0</v>
      </c>
      <c r="U45" s="11"/>
      <c r="V45" s="11" t="s">
        <v>123</v>
      </c>
      <c r="W45" s="11" t="s">
        <v>123</v>
      </c>
      <c r="X45" s="11" t="s">
        <v>115</v>
      </c>
      <c r="Y45" s="11" t="s">
        <v>184</v>
      </c>
      <c r="Z45" s="11" t="s">
        <v>740</v>
      </c>
      <c r="AA45" s="11"/>
      <c r="AB45" s="11" t="s">
        <v>1282</v>
      </c>
      <c r="AC45" s="11"/>
      <c r="AD45" s="11" t="s">
        <v>115</v>
      </c>
      <c r="AE45" s="11" t="s">
        <v>115</v>
      </c>
      <c r="AF45" s="11" t="s">
        <v>115</v>
      </c>
      <c r="AG45" s="11" t="s">
        <v>115</v>
      </c>
      <c r="AH45" s="11" t="s">
        <v>2819</v>
      </c>
      <c r="AI45" s="11"/>
      <c r="AJ45" s="11">
        <v>60</v>
      </c>
      <c r="AK45" s="11">
        <v>5</v>
      </c>
      <c r="AL45" s="11">
        <v>0</v>
      </c>
      <c r="AM45" s="11">
        <v>5</v>
      </c>
      <c r="AN45" s="11">
        <v>5</v>
      </c>
      <c r="AO45" s="11" t="s">
        <v>123</v>
      </c>
      <c r="AP45" s="11" t="s">
        <v>499</v>
      </c>
      <c r="AQ45" s="11" t="s">
        <v>123</v>
      </c>
      <c r="AR45" s="11"/>
      <c r="AS45" s="11" t="s">
        <v>115</v>
      </c>
      <c r="AT45" s="11" t="s">
        <v>129</v>
      </c>
      <c r="AU45" s="11"/>
      <c r="AV45" s="11"/>
      <c r="AW45" s="11" t="s">
        <v>1339</v>
      </c>
      <c r="AX45" s="11"/>
      <c r="AY45" s="11" t="s">
        <v>123</v>
      </c>
      <c r="AZ45" s="11"/>
      <c r="BA45" s="11" t="s">
        <v>114</v>
      </c>
      <c r="BB45" s="11"/>
      <c r="BC45" s="11" t="s">
        <v>1379</v>
      </c>
      <c r="BD45" s="11" t="s">
        <v>1509</v>
      </c>
    </row>
    <row r="46" spans="1:56" ht="57.6" x14ac:dyDescent="0.3">
      <c r="A46" s="11" t="s">
        <v>2201</v>
      </c>
      <c r="B46" s="11" t="s">
        <v>2200</v>
      </c>
      <c r="C46" s="11" t="s">
        <v>2962</v>
      </c>
      <c r="D46" s="11" t="s">
        <v>2856</v>
      </c>
      <c r="E46" s="11" t="s">
        <v>818</v>
      </c>
      <c r="F46" s="11" t="s">
        <v>2201</v>
      </c>
      <c r="G46" s="11" t="s">
        <v>115</v>
      </c>
      <c r="H46" s="11" t="s">
        <v>93</v>
      </c>
      <c r="I46" s="11" t="s">
        <v>6</v>
      </c>
      <c r="J46" s="11" t="s">
        <v>6</v>
      </c>
      <c r="K46" s="11" t="s">
        <v>123</v>
      </c>
      <c r="L46" s="11" t="s">
        <v>123</v>
      </c>
      <c r="M46" s="11" t="s">
        <v>123</v>
      </c>
      <c r="N46" s="11" t="s">
        <v>123</v>
      </c>
      <c r="O46" s="11" t="s">
        <v>123</v>
      </c>
      <c r="P46" s="11"/>
      <c r="Q46" s="11" t="s">
        <v>123</v>
      </c>
      <c r="R46" s="11"/>
      <c r="S46" s="11" t="s">
        <v>123</v>
      </c>
      <c r="T46" s="11">
        <v>0</v>
      </c>
      <c r="U46" s="11"/>
      <c r="V46" s="11" t="s">
        <v>123</v>
      </c>
      <c r="W46" s="11" t="s">
        <v>123</v>
      </c>
      <c r="X46" s="11" t="s">
        <v>115</v>
      </c>
      <c r="Y46" s="11" t="s">
        <v>181</v>
      </c>
      <c r="Z46" s="11" t="s">
        <v>2653</v>
      </c>
      <c r="AA46" s="11"/>
      <c r="AB46" s="11" t="s">
        <v>123</v>
      </c>
      <c r="AC46" s="11"/>
      <c r="AD46" s="11" t="s">
        <v>123</v>
      </c>
      <c r="AE46" s="11" t="s">
        <v>123</v>
      </c>
      <c r="AF46" s="11" t="s">
        <v>115</v>
      </c>
      <c r="AG46" s="11" t="s">
        <v>115</v>
      </c>
      <c r="AH46" s="11" t="s">
        <v>123</v>
      </c>
      <c r="AI46" s="11"/>
      <c r="AJ46" s="11" t="s">
        <v>123</v>
      </c>
      <c r="AK46" s="11" t="s">
        <v>123</v>
      </c>
      <c r="AL46" s="11" t="s">
        <v>123</v>
      </c>
      <c r="AM46" s="11" t="s">
        <v>123</v>
      </c>
      <c r="AN46" s="11" t="s">
        <v>123</v>
      </c>
      <c r="AO46" s="11" t="s">
        <v>123</v>
      </c>
      <c r="AP46" s="11" t="s">
        <v>123</v>
      </c>
      <c r="AQ46" s="11" t="s">
        <v>123</v>
      </c>
      <c r="AR46" s="11"/>
      <c r="AS46" s="11" t="s">
        <v>123</v>
      </c>
      <c r="AT46" s="11" t="s">
        <v>123</v>
      </c>
      <c r="AU46" s="11"/>
      <c r="AV46" s="11"/>
      <c r="AW46" s="11" t="s">
        <v>123</v>
      </c>
      <c r="AX46" s="11"/>
      <c r="AY46" s="11" t="s">
        <v>123</v>
      </c>
      <c r="AZ46" s="11"/>
      <c r="BA46" s="11" t="s">
        <v>123</v>
      </c>
      <c r="BB46" s="11"/>
      <c r="BC46" s="11"/>
      <c r="BD46" s="11"/>
    </row>
    <row r="47" spans="1:56" ht="43.2" x14ac:dyDescent="0.3">
      <c r="A47" s="11" t="s">
        <v>2202</v>
      </c>
      <c r="B47" s="11" t="s">
        <v>1385</v>
      </c>
      <c r="C47" s="11" t="s">
        <v>2961</v>
      </c>
      <c r="D47" s="11" t="s">
        <v>3018</v>
      </c>
      <c r="E47" s="11" t="s">
        <v>818</v>
      </c>
      <c r="F47" s="11" t="s">
        <v>2202</v>
      </c>
      <c r="G47" s="11" t="s">
        <v>115</v>
      </c>
      <c r="H47" s="11" t="s">
        <v>4</v>
      </c>
      <c r="I47" s="11" t="s">
        <v>56</v>
      </c>
      <c r="J47" s="11" t="s">
        <v>56</v>
      </c>
      <c r="K47" s="11" t="s">
        <v>123</v>
      </c>
      <c r="L47" s="11" t="s">
        <v>123</v>
      </c>
      <c r="M47" s="11">
        <v>1152</v>
      </c>
      <c r="N47" s="11" t="s">
        <v>123</v>
      </c>
      <c r="O47" s="11" t="s">
        <v>123</v>
      </c>
      <c r="P47" s="11"/>
      <c r="Q47" s="11" t="s">
        <v>123</v>
      </c>
      <c r="R47" s="11"/>
      <c r="S47" s="11" t="s">
        <v>123</v>
      </c>
      <c r="T47" s="11">
        <v>0</v>
      </c>
      <c r="U47" s="11"/>
      <c r="V47" s="11" t="s">
        <v>123</v>
      </c>
      <c r="W47" s="11" t="s">
        <v>123</v>
      </c>
      <c r="X47" s="11" t="s">
        <v>115</v>
      </c>
      <c r="Y47" s="11" t="s">
        <v>123</v>
      </c>
      <c r="Z47" s="11" t="s">
        <v>123</v>
      </c>
      <c r="AA47" s="11"/>
      <c r="AB47" s="11" t="s">
        <v>123</v>
      </c>
      <c r="AC47" s="11"/>
      <c r="AD47" s="11" t="s">
        <v>123</v>
      </c>
      <c r="AE47" s="11" t="s">
        <v>123</v>
      </c>
      <c r="AF47" s="11" t="s">
        <v>115</v>
      </c>
      <c r="AG47" s="11" t="s">
        <v>115</v>
      </c>
      <c r="AH47" s="11" t="s">
        <v>123</v>
      </c>
      <c r="AI47" s="11"/>
      <c r="AJ47" s="11" t="s">
        <v>123</v>
      </c>
      <c r="AK47" s="11" t="s">
        <v>123</v>
      </c>
      <c r="AL47" s="11" t="s">
        <v>123</v>
      </c>
      <c r="AM47" s="11" t="s">
        <v>123</v>
      </c>
      <c r="AN47" s="11" t="s">
        <v>123</v>
      </c>
      <c r="AO47" s="11" t="s">
        <v>123</v>
      </c>
      <c r="AP47" s="11" t="s">
        <v>123</v>
      </c>
      <c r="AQ47" s="11" t="s">
        <v>123</v>
      </c>
      <c r="AR47" s="11"/>
      <c r="AS47" s="11" t="s">
        <v>123</v>
      </c>
      <c r="AT47" s="11" t="s">
        <v>123</v>
      </c>
      <c r="AU47" s="11"/>
      <c r="AV47" s="11"/>
      <c r="AW47" s="11" t="s">
        <v>123</v>
      </c>
      <c r="AX47" s="11"/>
      <c r="AY47" s="11" t="s">
        <v>123</v>
      </c>
      <c r="AZ47" s="11"/>
      <c r="BA47" s="11" t="s">
        <v>123</v>
      </c>
      <c r="BB47" s="11"/>
      <c r="BC47" s="11" t="s">
        <v>2598</v>
      </c>
      <c r="BD47" s="11" t="s">
        <v>2422</v>
      </c>
    </row>
    <row r="48" spans="1:56" ht="100.8" x14ac:dyDescent="0.3">
      <c r="A48" s="11" t="s">
        <v>2946</v>
      </c>
      <c r="B48" s="11" t="s">
        <v>565</v>
      </c>
      <c r="C48" s="11" t="s">
        <v>2961</v>
      </c>
      <c r="D48" s="11" t="s">
        <v>2203</v>
      </c>
      <c r="E48" s="11" t="s">
        <v>566</v>
      </c>
      <c r="F48" s="11" t="s">
        <v>168</v>
      </c>
      <c r="G48" s="11" t="s">
        <v>115</v>
      </c>
      <c r="H48" s="11" t="s">
        <v>15</v>
      </c>
      <c r="I48" s="11" t="s">
        <v>66</v>
      </c>
      <c r="J48" s="11" t="s">
        <v>66</v>
      </c>
      <c r="K48" s="11" t="s">
        <v>1049</v>
      </c>
      <c r="L48" s="11" t="s">
        <v>898</v>
      </c>
      <c r="M48" s="11">
        <v>20000</v>
      </c>
      <c r="N48" s="11" t="s">
        <v>123</v>
      </c>
      <c r="O48" s="11" t="s">
        <v>1160</v>
      </c>
      <c r="P48" s="11"/>
      <c r="Q48" s="11" t="s">
        <v>111</v>
      </c>
      <c r="R48" s="11"/>
      <c r="S48" s="11">
        <v>100</v>
      </c>
      <c r="T48" s="11">
        <v>0</v>
      </c>
      <c r="U48" s="11"/>
      <c r="V48" s="11" t="s">
        <v>123</v>
      </c>
      <c r="W48" s="11" t="s">
        <v>123</v>
      </c>
      <c r="X48" s="11" t="s">
        <v>115</v>
      </c>
      <c r="Y48" s="11" t="s">
        <v>2772</v>
      </c>
      <c r="Z48" s="11" t="s">
        <v>119</v>
      </c>
      <c r="AA48" s="11"/>
      <c r="AB48" s="11" t="s">
        <v>1283</v>
      </c>
      <c r="AC48" s="11"/>
      <c r="AD48" s="11" t="s">
        <v>115</v>
      </c>
      <c r="AE48" s="11" t="s">
        <v>114</v>
      </c>
      <c r="AF48" s="11" t="s">
        <v>115</v>
      </c>
      <c r="AG48" s="11" t="s">
        <v>115</v>
      </c>
      <c r="AH48" s="11" t="s">
        <v>123</v>
      </c>
      <c r="AI48" s="11"/>
      <c r="AJ48" s="11">
        <v>0</v>
      </c>
      <c r="AK48" s="11">
        <v>3</v>
      </c>
      <c r="AL48" s="11">
        <v>0</v>
      </c>
      <c r="AM48" s="11">
        <v>3</v>
      </c>
      <c r="AN48" s="11">
        <v>5</v>
      </c>
      <c r="AO48" s="11" t="s">
        <v>123</v>
      </c>
      <c r="AP48" s="11" t="s">
        <v>123</v>
      </c>
      <c r="AQ48" s="11" t="s">
        <v>123</v>
      </c>
      <c r="AR48" s="11"/>
      <c r="AS48" s="11" t="s">
        <v>115</v>
      </c>
      <c r="AT48" s="11" t="s">
        <v>129</v>
      </c>
      <c r="AU48" s="11"/>
      <c r="AV48" s="11"/>
      <c r="AW48" s="11" t="s">
        <v>613</v>
      </c>
      <c r="AX48" s="11"/>
      <c r="AY48" s="11" t="s">
        <v>119</v>
      </c>
      <c r="AZ48" s="11"/>
      <c r="BA48" s="11" t="s">
        <v>114</v>
      </c>
      <c r="BB48" s="11" t="s">
        <v>318</v>
      </c>
      <c r="BC48" s="11"/>
      <c r="BD48" s="11"/>
    </row>
    <row r="49" spans="1:56" ht="201.6" x14ac:dyDescent="0.3">
      <c r="A49" s="11" t="s">
        <v>250</v>
      </c>
      <c r="B49" s="11" t="s">
        <v>2621</v>
      </c>
      <c r="C49" s="11" t="s">
        <v>2959</v>
      </c>
      <c r="D49" s="11" t="s">
        <v>2872</v>
      </c>
      <c r="E49" s="11" t="s">
        <v>566</v>
      </c>
      <c r="F49" s="11" t="s">
        <v>250</v>
      </c>
      <c r="G49" s="11" t="s">
        <v>115</v>
      </c>
      <c r="H49" s="11" t="s">
        <v>4</v>
      </c>
      <c r="I49" s="11" t="s">
        <v>55</v>
      </c>
      <c r="J49" s="11" t="s">
        <v>55</v>
      </c>
      <c r="K49" s="11" t="s">
        <v>1007</v>
      </c>
      <c r="L49" s="11" t="s">
        <v>711</v>
      </c>
      <c r="M49" s="11">
        <v>24186</v>
      </c>
      <c r="N49" s="11">
        <v>1701505</v>
      </c>
      <c r="O49" s="11" t="s">
        <v>1162</v>
      </c>
      <c r="P49" s="11"/>
      <c r="Q49" s="11" t="s">
        <v>734</v>
      </c>
      <c r="R49" s="11"/>
      <c r="S49" s="11">
        <v>100</v>
      </c>
      <c r="T49" s="11">
        <v>0</v>
      </c>
      <c r="U49" s="11" t="s">
        <v>430</v>
      </c>
      <c r="V49" s="11">
        <v>100</v>
      </c>
      <c r="W49" s="11">
        <v>0</v>
      </c>
      <c r="X49" s="11" t="s">
        <v>115</v>
      </c>
      <c r="Y49" s="11" t="s">
        <v>181</v>
      </c>
      <c r="Z49" s="11" t="s">
        <v>717</v>
      </c>
      <c r="AA49" s="11"/>
      <c r="AB49" s="11" t="s">
        <v>1284</v>
      </c>
      <c r="AC49" s="11"/>
      <c r="AD49" s="11" t="s">
        <v>115</v>
      </c>
      <c r="AE49" s="11" t="s">
        <v>115</v>
      </c>
      <c r="AF49" s="11" t="s">
        <v>115</v>
      </c>
      <c r="AG49" s="11" t="s">
        <v>115</v>
      </c>
      <c r="AH49" s="11" t="s">
        <v>694</v>
      </c>
      <c r="AI49" s="11"/>
      <c r="AJ49" s="11">
        <v>80</v>
      </c>
      <c r="AK49" s="11">
        <v>2</v>
      </c>
      <c r="AL49" s="11">
        <v>1</v>
      </c>
      <c r="AM49" s="11">
        <v>1</v>
      </c>
      <c r="AN49" s="11">
        <v>1</v>
      </c>
      <c r="AO49" s="11">
        <v>15000</v>
      </c>
      <c r="AP49" s="11" t="s">
        <v>251</v>
      </c>
      <c r="AQ49" s="11" t="s">
        <v>114</v>
      </c>
      <c r="AR49" s="11"/>
      <c r="AS49" s="11" t="s">
        <v>115</v>
      </c>
      <c r="AT49" s="11" t="s">
        <v>129</v>
      </c>
      <c r="AU49" s="11"/>
      <c r="AV49" s="11"/>
      <c r="AW49" s="11" t="s">
        <v>747</v>
      </c>
      <c r="AX49" s="11" t="s">
        <v>2834</v>
      </c>
      <c r="AY49" s="11" t="s">
        <v>162</v>
      </c>
      <c r="AZ49" s="11"/>
      <c r="BA49" s="11" t="s">
        <v>114</v>
      </c>
      <c r="BB49" s="11"/>
      <c r="BC49" s="11" t="s">
        <v>1402</v>
      </c>
      <c r="BD49" s="11" t="s">
        <v>404</v>
      </c>
    </row>
    <row r="50" spans="1:56" ht="57.6" x14ac:dyDescent="0.3">
      <c r="A50" s="11" t="s">
        <v>464</v>
      </c>
      <c r="B50" s="11" t="s">
        <v>2453</v>
      </c>
      <c r="C50" s="11" t="s">
        <v>2961</v>
      </c>
      <c r="D50" s="11" t="s">
        <v>2040</v>
      </c>
      <c r="E50" s="11" t="s">
        <v>818</v>
      </c>
      <c r="F50" s="11" t="s">
        <v>464</v>
      </c>
      <c r="G50" s="11" t="s">
        <v>115</v>
      </c>
      <c r="H50" s="11" t="s">
        <v>93</v>
      </c>
      <c r="I50" s="11" t="s">
        <v>6</v>
      </c>
      <c r="J50" s="11" t="s">
        <v>462</v>
      </c>
      <c r="K50" s="11" t="s">
        <v>1036</v>
      </c>
      <c r="L50" s="11" t="s">
        <v>2911</v>
      </c>
      <c r="M50" s="11">
        <v>33</v>
      </c>
      <c r="N50" s="11">
        <v>109644</v>
      </c>
      <c r="O50" s="11" t="s">
        <v>1158</v>
      </c>
      <c r="P50" s="11"/>
      <c r="Q50" s="11" t="s">
        <v>111</v>
      </c>
      <c r="R50" s="11"/>
      <c r="S50" s="11">
        <v>87</v>
      </c>
      <c r="T50" s="11">
        <v>13</v>
      </c>
      <c r="U50" s="11" t="s">
        <v>463</v>
      </c>
      <c r="V50" s="11" t="s">
        <v>123</v>
      </c>
      <c r="W50" s="11" t="s">
        <v>123</v>
      </c>
      <c r="X50" s="11" t="s">
        <v>115</v>
      </c>
      <c r="Y50" s="11" t="s">
        <v>181</v>
      </c>
      <c r="Z50" s="11" t="s">
        <v>119</v>
      </c>
      <c r="AA50" s="11"/>
      <c r="AB50" s="11" t="s">
        <v>1298</v>
      </c>
      <c r="AC50" s="11"/>
      <c r="AD50" s="11" t="s">
        <v>114</v>
      </c>
      <c r="AE50" s="11" t="s">
        <v>114</v>
      </c>
      <c r="AF50" s="11" t="s">
        <v>115</v>
      </c>
      <c r="AG50" s="11" t="s">
        <v>115</v>
      </c>
      <c r="AH50" s="11" t="s">
        <v>123</v>
      </c>
      <c r="AI50" s="11"/>
      <c r="AJ50" s="11">
        <v>100</v>
      </c>
      <c r="AK50" s="11">
        <v>0</v>
      </c>
      <c r="AL50" s="11">
        <v>0</v>
      </c>
      <c r="AM50" s="11">
        <v>0</v>
      </c>
      <c r="AN50" s="11">
        <v>0</v>
      </c>
      <c r="AO50" s="11">
        <v>1915.1</v>
      </c>
      <c r="AP50" s="11" t="s">
        <v>465</v>
      </c>
      <c r="AQ50" s="11" t="s">
        <v>123</v>
      </c>
      <c r="AR50" s="11"/>
      <c r="AS50" s="11" t="s">
        <v>115</v>
      </c>
      <c r="AT50" s="11" t="s">
        <v>166</v>
      </c>
      <c r="AU50" s="11" t="s">
        <v>329</v>
      </c>
      <c r="AV50" s="11"/>
      <c r="AW50" s="11" t="s">
        <v>118</v>
      </c>
      <c r="AX50" s="11"/>
      <c r="AY50" s="11" t="s">
        <v>614</v>
      </c>
      <c r="AZ50" s="11"/>
      <c r="BA50" s="11" t="s">
        <v>114</v>
      </c>
      <c r="BB50" s="11" t="s">
        <v>1110</v>
      </c>
      <c r="BC50" s="11"/>
      <c r="BD50" s="11"/>
    </row>
    <row r="51" spans="1:56" ht="99.9" customHeight="1" x14ac:dyDescent="0.3">
      <c r="A51" s="11" t="s">
        <v>2421</v>
      </c>
      <c r="B51" s="11" t="s">
        <v>1380</v>
      </c>
      <c r="C51" s="11" t="s">
        <v>2961</v>
      </c>
      <c r="D51" s="11" t="s">
        <v>2040</v>
      </c>
      <c r="E51" s="11" t="s">
        <v>566</v>
      </c>
      <c r="F51" s="11" t="s">
        <v>1382</v>
      </c>
      <c r="G51" s="11" t="s">
        <v>115</v>
      </c>
      <c r="H51" s="11" t="s">
        <v>17</v>
      </c>
      <c r="I51" s="11" t="s">
        <v>99</v>
      </c>
      <c r="J51" s="11" t="s">
        <v>1383</v>
      </c>
      <c r="K51" s="11" t="s">
        <v>123</v>
      </c>
      <c r="L51" s="11" t="s">
        <v>123</v>
      </c>
      <c r="M51" s="11">
        <v>41794</v>
      </c>
      <c r="N51" s="11" t="s">
        <v>123</v>
      </c>
      <c r="O51" s="11" t="s">
        <v>123</v>
      </c>
      <c r="P51" s="11"/>
      <c r="Q51" s="11" t="s">
        <v>123</v>
      </c>
      <c r="R51" s="11"/>
      <c r="S51" s="11" t="s">
        <v>123</v>
      </c>
      <c r="T51" s="11">
        <v>0</v>
      </c>
      <c r="U51" s="11"/>
      <c r="V51" s="11" t="s">
        <v>123</v>
      </c>
      <c r="W51" s="11" t="s">
        <v>123</v>
      </c>
      <c r="X51" s="11" t="s">
        <v>115</v>
      </c>
      <c r="Y51" s="11" t="s">
        <v>2215</v>
      </c>
      <c r="Z51" s="11" t="s">
        <v>123</v>
      </c>
      <c r="AA51" s="11"/>
      <c r="AB51" s="11" t="s">
        <v>123</v>
      </c>
      <c r="AC51" s="11"/>
      <c r="AD51" s="11" t="s">
        <v>123</v>
      </c>
      <c r="AE51" s="11" t="s">
        <v>123</v>
      </c>
      <c r="AF51" s="11" t="s">
        <v>115</v>
      </c>
      <c r="AG51" s="11" t="s">
        <v>115</v>
      </c>
      <c r="AH51" s="11" t="s">
        <v>123</v>
      </c>
      <c r="AI51" s="11"/>
      <c r="AJ51" s="11" t="s">
        <v>123</v>
      </c>
      <c r="AK51" s="11" t="s">
        <v>123</v>
      </c>
      <c r="AL51" s="11" t="s">
        <v>123</v>
      </c>
      <c r="AM51" s="11" t="s">
        <v>123</v>
      </c>
      <c r="AN51" s="11" t="s">
        <v>123</v>
      </c>
      <c r="AO51" s="11" t="s">
        <v>123</v>
      </c>
      <c r="AP51" s="11" t="s">
        <v>123</v>
      </c>
      <c r="AQ51" s="11" t="s">
        <v>123</v>
      </c>
      <c r="AR51" s="11"/>
      <c r="AS51" s="11" t="s">
        <v>123</v>
      </c>
      <c r="AT51" s="11" t="s">
        <v>123</v>
      </c>
      <c r="AU51" s="11"/>
      <c r="AV51" s="11"/>
      <c r="AW51" s="11" t="s">
        <v>123</v>
      </c>
      <c r="AX51" s="11"/>
      <c r="AY51" s="11" t="s">
        <v>123</v>
      </c>
      <c r="AZ51" s="11"/>
      <c r="BA51" s="11" t="s">
        <v>123</v>
      </c>
      <c r="BB51" s="11"/>
      <c r="BC51" s="11" t="s">
        <v>1384</v>
      </c>
      <c r="BD51" s="11" t="s">
        <v>1381</v>
      </c>
    </row>
    <row r="52" spans="1:56" ht="259.2" x14ac:dyDescent="0.3">
      <c r="A52" s="11" t="s">
        <v>219</v>
      </c>
      <c r="B52" s="11" t="s">
        <v>1537</v>
      </c>
      <c r="C52" s="11" t="s">
        <v>2959</v>
      </c>
      <c r="D52" s="11" t="s">
        <v>2872</v>
      </c>
      <c r="E52" s="11" t="s">
        <v>566</v>
      </c>
      <c r="F52" s="11" t="s">
        <v>219</v>
      </c>
      <c r="G52" s="11" t="s">
        <v>115</v>
      </c>
      <c r="H52" s="11" t="s">
        <v>9</v>
      </c>
      <c r="I52" s="11" t="s">
        <v>78</v>
      </c>
      <c r="J52" s="11" t="s">
        <v>78</v>
      </c>
      <c r="K52" s="11" t="s">
        <v>2891</v>
      </c>
      <c r="L52" s="11" t="s">
        <v>689</v>
      </c>
      <c r="M52" s="11">
        <v>34094</v>
      </c>
      <c r="N52" s="11">
        <v>6101686</v>
      </c>
      <c r="O52" s="11" t="s">
        <v>1160</v>
      </c>
      <c r="P52" s="11"/>
      <c r="Q52" s="11" t="s">
        <v>732</v>
      </c>
      <c r="R52" s="11"/>
      <c r="S52" s="11">
        <v>80</v>
      </c>
      <c r="T52" s="11">
        <v>20</v>
      </c>
      <c r="U52" s="11"/>
      <c r="V52" s="11">
        <v>80</v>
      </c>
      <c r="W52" s="11">
        <v>20</v>
      </c>
      <c r="X52" s="11" t="s">
        <v>115</v>
      </c>
      <c r="Y52" s="11" t="s">
        <v>181</v>
      </c>
      <c r="Z52" s="11" t="s">
        <v>717</v>
      </c>
      <c r="AA52" s="11" t="s">
        <v>2845</v>
      </c>
      <c r="AB52" s="11" t="s">
        <v>1293</v>
      </c>
      <c r="AC52" s="11"/>
      <c r="AD52" s="11" t="s">
        <v>115</v>
      </c>
      <c r="AE52" s="11" t="s">
        <v>115</v>
      </c>
      <c r="AF52" s="11" t="s">
        <v>115</v>
      </c>
      <c r="AG52" s="11" t="s">
        <v>115</v>
      </c>
      <c r="AH52" s="11" t="s">
        <v>718</v>
      </c>
      <c r="AI52" s="11"/>
      <c r="AJ52" s="11">
        <v>90</v>
      </c>
      <c r="AK52" s="11" t="s">
        <v>123</v>
      </c>
      <c r="AL52" s="11" t="s">
        <v>123</v>
      </c>
      <c r="AM52" s="11" t="s">
        <v>123</v>
      </c>
      <c r="AN52" s="11" t="s">
        <v>123</v>
      </c>
      <c r="AO52" s="11" t="s">
        <v>123</v>
      </c>
      <c r="AP52" s="11" t="s">
        <v>220</v>
      </c>
      <c r="AQ52" s="11" t="s">
        <v>114</v>
      </c>
      <c r="AR52" s="11"/>
      <c r="AS52" s="11" t="s">
        <v>115</v>
      </c>
      <c r="AT52" s="11" t="s">
        <v>166</v>
      </c>
      <c r="AU52" s="11" t="s">
        <v>1323</v>
      </c>
      <c r="AV52" s="11"/>
      <c r="AW52" s="11" t="s">
        <v>118</v>
      </c>
      <c r="AX52" s="11"/>
      <c r="AY52" s="11" t="s">
        <v>614</v>
      </c>
      <c r="AZ52" s="11"/>
      <c r="BA52" s="11" t="s">
        <v>114</v>
      </c>
      <c r="BB52" s="11"/>
      <c r="BC52" s="11" t="s">
        <v>1368</v>
      </c>
      <c r="BD52" s="11" t="s">
        <v>1458</v>
      </c>
    </row>
    <row r="53" spans="1:56" ht="43.2" x14ac:dyDescent="0.3">
      <c r="A53" s="11" t="s">
        <v>2204</v>
      </c>
      <c r="B53" s="11" t="s">
        <v>2401</v>
      </c>
      <c r="C53" s="11" t="s">
        <v>2961</v>
      </c>
      <c r="D53" s="11" t="s">
        <v>3018</v>
      </c>
      <c r="E53" s="11" t="s">
        <v>818</v>
      </c>
      <c r="F53" s="11" t="s">
        <v>2204</v>
      </c>
      <c r="G53" s="11" t="s">
        <v>115</v>
      </c>
      <c r="H53" s="11" t="s">
        <v>94</v>
      </c>
      <c r="I53" s="11" t="s">
        <v>12</v>
      </c>
      <c r="J53" s="11" t="s">
        <v>12</v>
      </c>
      <c r="K53" s="11" t="s">
        <v>123</v>
      </c>
      <c r="L53" s="11" t="s">
        <v>123</v>
      </c>
      <c r="M53" s="11" t="s">
        <v>123</v>
      </c>
      <c r="N53" s="11" t="s">
        <v>123</v>
      </c>
      <c r="O53" s="11" t="s">
        <v>123</v>
      </c>
      <c r="P53" s="11"/>
      <c r="Q53" s="11" t="s">
        <v>123</v>
      </c>
      <c r="R53" s="11"/>
      <c r="S53" s="11" t="s">
        <v>123</v>
      </c>
      <c r="T53" s="11">
        <v>0</v>
      </c>
      <c r="U53" s="11"/>
      <c r="V53" s="11" t="s">
        <v>123</v>
      </c>
      <c r="W53" s="11" t="s">
        <v>123</v>
      </c>
      <c r="X53" s="11" t="s">
        <v>115</v>
      </c>
      <c r="Y53" s="11" t="s">
        <v>123</v>
      </c>
      <c r="Z53" s="11" t="s">
        <v>123</v>
      </c>
      <c r="AA53" s="11"/>
      <c r="AB53" s="11" t="s">
        <v>123</v>
      </c>
      <c r="AC53" s="11"/>
      <c r="AD53" s="11" t="s">
        <v>123</v>
      </c>
      <c r="AE53" s="11" t="s">
        <v>123</v>
      </c>
      <c r="AF53" s="11" t="s">
        <v>115</v>
      </c>
      <c r="AG53" s="11" t="s">
        <v>114</v>
      </c>
      <c r="AH53" s="11" t="s">
        <v>123</v>
      </c>
      <c r="AI53" s="11"/>
      <c r="AJ53" s="11" t="s">
        <v>123</v>
      </c>
      <c r="AK53" s="11" t="s">
        <v>123</v>
      </c>
      <c r="AL53" s="11" t="s">
        <v>123</v>
      </c>
      <c r="AM53" s="11" t="s">
        <v>123</v>
      </c>
      <c r="AN53" s="11" t="s">
        <v>123</v>
      </c>
      <c r="AO53" s="11" t="s">
        <v>123</v>
      </c>
      <c r="AP53" s="11" t="s">
        <v>123</v>
      </c>
      <c r="AQ53" s="11" t="s">
        <v>123</v>
      </c>
      <c r="AR53" s="11"/>
      <c r="AS53" s="11" t="s">
        <v>123</v>
      </c>
      <c r="AT53" s="11" t="s">
        <v>123</v>
      </c>
      <c r="AU53" s="11"/>
      <c r="AV53" s="11"/>
      <c r="AW53" s="11" t="s">
        <v>123</v>
      </c>
      <c r="AX53" s="11"/>
      <c r="AY53" s="11" t="s">
        <v>123</v>
      </c>
      <c r="AZ53" s="11"/>
      <c r="BA53" s="11" t="s">
        <v>123</v>
      </c>
      <c r="BB53" s="11"/>
      <c r="BC53" s="11" t="s">
        <v>1389</v>
      </c>
      <c r="BD53" s="11" t="s">
        <v>1388</v>
      </c>
    </row>
    <row r="54" spans="1:56" ht="187.2" x14ac:dyDescent="0.3">
      <c r="A54" s="11" t="s">
        <v>1481</v>
      </c>
      <c r="B54" s="11" t="s">
        <v>1593</v>
      </c>
      <c r="C54" s="11" t="s">
        <v>2962</v>
      </c>
      <c r="D54" s="11" t="s">
        <v>41</v>
      </c>
      <c r="E54" s="11" t="s">
        <v>818</v>
      </c>
      <c r="F54" s="11" t="s">
        <v>1481</v>
      </c>
      <c r="G54" s="11" t="s">
        <v>115</v>
      </c>
      <c r="H54" s="11" t="s">
        <v>93</v>
      </c>
      <c r="I54" s="11" t="s">
        <v>6</v>
      </c>
      <c r="J54" s="11" t="s">
        <v>6</v>
      </c>
      <c r="K54" s="11" t="s">
        <v>1482</v>
      </c>
      <c r="L54" s="11" t="s">
        <v>711</v>
      </c>
      <c r="M54" s="11">
        <v>5536</v>
      </c>
      <c r="N54" s="11">
        <v>181276</v>
      </c>
      <c r="O54" s="11" t="s">
        <v>1483</v>
      </c>
      <c r="P54" s="11"/>
      <c r="Q54" s="11" t="s">
        <v>123</v>
      </c>
      <c r="R54" s="11"/>
      <c r="S54" s="11" t="s">
        <v>123</v>
      </c>
      <c r="T54" s="11">
        <v>0</v>
      </c>
      <c r="U54" s="11"/>
      <c r="V54" s="11">
        <v>10000</v>
      </c>
      <c r="W54" s="11" t="s">
        <v>123</v>
      </c>
      <c r="X54" s="11" t="s">
        <v>115</v>
      </c>
      <c r="Y54" s="11" t="s">
        <v>181</v>
      </c>
      <c r="Z54" s="11" t="s">
        <v>123</v>
      </c>
      <c r="AA54" s="11"/>
      <c r="AB54" s="11" t="s">
        <v>1484</v>
      </c>
      <c r="AC54" s="11"/>
      <c r="AD54" s="11" t="s">
        <v>114</v>
      </c>
      <c r="AE54" s="11" t="s">
        <v>123</v>
      </c>
      <c r="AF54" s="11" t="s">
        <v>115</v>
      </c>
      <c r="AG54" s="11" t="s">
        <v>115</v>
      </c>
      <c r="AH54" s="11" t="s">
        <v>123</v>
      </c>
      <c r="AI54" s="11"/>
      <c r="AJ54" s="11" t="s">
        <v>123</v>
      </c>
      <c r="AK54" s="11" t="s">
        <v>123</v>
      </c>
      <c r="AL54" s="11" t="s">
        <v>123</v>
      </c>
      <c r="AM54" s="11" t="s">
        <v>123</v>
      </c>
      <c r="AN54" s="11" t="s">
        <v>123</v>
      </c>
      <c r="AO54" s="11" t="s">
        <v>123</v>
      </c>
      <c r="AP54" s="11" t="s">
        <v>123</v>
      </c>
      <c r="AQ54" s="11" t="s">
        <v>123</v>
      </c>
      <c r="AR54" s="11"/>
      <c r="AS54" s="11" t="s">
        <v>123</v>
      </c>
      <c r="AT54" s="11" t="s">
        <v>123</v>
      </c>
      <c r="AU54" s="11"/>
      <c r="AV54" s="11"/>
      <c r="AW54" s="11" t="s">
        <v>123</v>
      </c>
      <c r="AX54" s="11"/>
      <c r="AY54" s="11" t="s">
        <v>123</v>
      </c>
      <c r="AZ54" s="11"/>
      <c r="BA54" s="11" t="s">
        <v>123</v>
      </c>
      <c r="BB54" s="11"/>
      <c r="BC54" s="11" t="s">
        <v>1390</v>
      </c>
      <c r="BD54" s="11" t="s">
        <v>1485</v>
      </c>
    </row>
    <row r="55" spans="1:56" ht="230.4" x14ac:dyDescent="0.3">
      <c r="A55" s="11" t="s">
        <v>396</v>
      </c>
      <c r="B55" s="11" t="s">
        <v>2616</v>
      </c>
      <c r="C55" s="11" t="s">
        <v>2959</v>
      </c>
      <c r="D55" s="11" t="s">
        <v>2872</v>
      </c>
      <c r="E55" s="11" t="s">
        <v>566</v>
      </c>
      <c r="F55" s="11" t="s">
        <v>396</v>
      </c>
      <c r="G55" s="11" t="s">
        <v>115</v>
      </c>
      <c r="H55" s="11" t="s">
        <v>94</v>
      </c>
      <c r="I55" s="11" t="s">
        <v>12</v>
      </c>
      <c r="J55" s="11" t="s">
        <v>12</v>
      </c>
      <c r="K55" s="11" t="s">
        <v>1026</v>
      </c>
      <c r="L55" s="11" t="s">
        <v>816</v>
      </c>
      <c r="M55" s="11">
        <v>21344</v>
      </c>
      <c r="N55" s="11" t="s">
        <v>123</v>
      </c>
      <c r="O55" s="11" t="s">
        <v>1160</v>
      </c>
      <c r="P55" s="11"/>
      <c r="Q55" s="11" t="s">
        <v>1250</v>
      </c>
      <c r="R55" s="11"/>
      <c r="S55" s="11" t="s">
        <v>123</v>
      </c>
      <c r="T55" s="11" t="s">
        <v>123</v>
      </c>
      <c r="U55" s="11"/>
      <c r="V55" s="11" t="s">
        <v>123</v>
      </c>
      <c r="W55" s="11" t="s">
        <v>123</v>
      </c>
      <c r="X55" s="11" t="s">
        <v>115</v>
      </c>
      <c r="Y55" s="11" t="s">
        <v>1259</v>
      </c>
      <c r="Z55" s="11" t="s">
        <v>1275</v>
      </c>
      <c r="AA55" s="11" t="s">
        <v>135</v>
      </c>
      <c r="AB55" s="11" t="s">
        <v>1284</v>
      </c>
      <c r="AC55" s="11"/>
      <c r="AD55" s="11" t="s">
        <v>115</v>
      </c>
      <c r="AE55" s="11" t="s">
        <v>115</v>
      </c>
      <c r="AF55" s="11" t="s">
        <v>115</v>
      </c>
      <c r="AG55" s="11" t="s">
        <v>115</v>
      </c>
      <c r="AH55" s="11" t="s">
        <v>2812</v>
      </c>
      <c r="AI55" s="11"/>
      <c r="AJ55" s="11" t="s">
        <v>123</v>
      </c>
      <c r="AK55" s="11" t="s">
        <v>123</v>
      </c>
      <c r="AL55" s="11" t="s">
        <v>123</v>
      </c>
      <c r="AM55" s="11" t="s">
        <v>123</v>
      </c>
      <c r="AN55" s="11" t="s">
        <v>123</v>
      </c>
      <c r="AO55" s="11" t="s">
        <v>123</v>
      </c>
      <c r="AP55" s="11" t="s">
        <v>123</v>
      </c>
      <c r="AQ55" s="11" t="s">
        <v>123</v>
      </c>
      <c r="AR55" s="11"/>
      <c r="AS55" s="11" t="s">
        <v>115</v>
      </c>
      <c r="AT55" s="11" t="s">
        <v>129</v>
      </c>
      <c r="AU55" s="11"/>
      <c r="AV55" s="11"/>
      <c r="AW55" s="11" t="s">
        <v>1327</v>
      </c>
      <c r="AX55" s="11"/>
      <c r="AY55" s="11" t="s">
        <v>614</v>
      </c>
      <c r="AZ55" s="11"/>
      <c r="BA55" s="11" t="s">
        <v>114</v>
      </c>
      <c r="BB55" s="11"/>
      <c r="BC55" s="11" t="s">
        <v>1355</v>
      </c>
      <c r="BD55" s="11" t="s">
        <v>1445</v>
      </c>
    </row>
    <row r="56" spans="1:56" ht="144" x14ac:dyDescent="0.3">
      <c r="A56" s="11" t="s">
        <v>349</v>
      </c>
      <c r="B56" s="11" t="s">
        <v>766</v>
      </c>
      <c r="C56" s="11" t="s">
        <v>44</v>
      </c>
      <c r="D56" s="11" t="s">
        <v>44</v>
      </c>
      <c r="E56" s="11" t="s">
        <v>818</v>
      </c>
      <c r="F56" s="11" t="s">
        <v>2583</v>
      </c>
      <c r="G56" s="11" t="s">
        <v>115</v>
      </c>
      <c r="H56" s="11" t="s">
        <v>9</v>
      </c>
      <c r="I56" s="11" t="s">
        <v>75</v>
      </c>
      <c r="J56" s="11" t="s">
        <v>75</v>
      </c>
      <c r="K56" s="11" t="s">
        <v>1079</v>
      </c>
      <c r="L56" s="11" t="s">
        <v>618</v>
      </c>
      <c r="M56" s="11">
        <v>8000</v>
      </c>
      <c r="N56" s="11" t="s">
        <v>123</v>
      </c>
      <c r="O56" s="11" t="s">
        <v>1201</v>
      </c>
      <c r="P56" s="11"/>
      <c r="Q56" s="11" t="s">
        <v>1246</v>
      </c>
      <c r="R56" s="11"/>
      <c r="S56" s="11">
        <v>80</v>
      </c>
      <c r="T56" s="11">
        <v>20</v>
      </c>
      <c r="U56" s="11" t="s">
        <v>348</v>
      </c>
      <c r="V56" s="11" t="s">
        <v>123</v>
      </c>
      <c r="W56" s="11" t="s">
        <v>123</v>
      </c>
      <c r="X56" s="11" t="s">
        <v>115</v>
      </c>
      <c r="Y56" s="11" t="s">
        <v>2765</v>
      </c>
      <c r="Z56" s="11" t="s">
        <v>740</v>
      </c>
      <c r="AA56" s="11"/>
      <c r="AB56" s="11" t="s">
        <v>1284</v>
      </c>
      <c r="AC56" s="11"/>
      <c r="AD56" s="11" t="s">
        <v>115</v>
      </c>
      <c r="AE56" s="11" t="s">
        <v>115</v>
      </c>
      <c r="AF56" s="11" t="s">
        <v>115</v>
      </c>
      <c r="AG56" s="11" t="s">
        <v>115</v>
      </c>
      <c r="AH56" s="11" t="s">
        <v>153</v>
      </c>
      <c r="AI56" s="11"/>
      <c r="AJ56" s="11">
        <v>90</v>
      </c>
      <c r="AK56" s="11">
        <v>1</v>
      </c>
      <c r="AL56" s="11">
        <v>0</v>
      </c>
      <c r="AM56" s="11">
        <v>1</v>
      </c>
      <c r="AN56" s="11">
        <v>2</v>
      </c>
      <c r="AO56" s="11">
        <v>5000</v>
      </c>
      <c r="AP56" s="11" t="s">
        <v>351</v>
      </c>
      <c r="AQ56" s="11" t="s">
        <v>123</v>
      </c>
      <c r="AR56" s="11"/>
      <c r="AS56" s="11" t="s">
        <v>115</v>
      </c>
      <c r="AT56" s="11" t="s">
        <v>158</v>
      </c>
      <c r="AU56" s="11"/>
      <c r="AV56" s="11"/>
      <c r="AW56" s="11" t="s">
        <v>1338</v>
      </c>
      <c r="AX56" s="11"/>
      <c r="AY56" s="11" t="s">
        <v>119</v>
      </c>
      <c r="AZ56" s="11"/>
      <c r="BA56" s="11" t="s">
        <v>115</v>
      </c>
      <c r="BB56" s="11"/>
      <c r="BC56" s="11" t="s">
        <v>1390</v>
      </c>
      <c r="BD56" s="11" t="s">
        <v>1513</v>
      </c>
    </row>
    <row r="57" spans="1:56" ht="230.4" x14ac:dyDescent="0.3">
      <c r="A57" s="11" t="s">
        <v>190</v>
      </c>
      <c r="B57" s="11" t="s">
        <v>805</v>
      </c>
      <c r="C57" s="11" t="s">
        <v>44</v>
      </c>
      <c r="D57" s="11" t="s">
        <v>44</v>
      </c>
      <c r="E57" s="11" t="s">
        <v>566</v>
      </c>
      <c r="F57" s="11" t="s">
        <v>1586</v>
      </c>
      <c r="G57" s="11" t="s">
        <v>115</v>
      </c>
      <c r="H57" s="11" t="s">
        <v>19</v>
      </c>
      <c r="I57" s="11" t="s">
        <v>19</v>
      </c>
      <c r="J57" s="11" t="s">
        <v>191</v>
      </c>
      <c r="K57" s="11" t="s">
        <v>2892</v>
      </c>
      <c r="L57" s="11" t="s">
        <v>702</v>
      </c>
      <c r="M57" s="11">
        <v>12514</v>
      </c>
      <c r="N57" s="11">
        <v>613126</v>
      </c>
      <c r="O57" s="11" t="s">
        <v>1162</v>
      </c>
      <c r="P57" s="11" t="s">
        <v>192</v>
      </c>
      <c r="Q57" s="11" t="s">
        <v>1239</v>
      </c>
      <c r="R57" s="11" t="s">
        <v>1238</v>
      </c>
      <c r="S57" s="11">
        <v>99</v>
      </c>
      <c r="T57" s="11">
        <v>1</v>
      </c>
      <c r="U57" s="11"/>
      <c r="V57" s="11">
        <v>95</v>
      </c>
      <c r="W57" s="11">
        <v>5</v>
      </c>
      <c r="X57" s="11" t="s">
        <v>115</v>
      </c>
      <c r="Y57" s="11" t="s">
        <v>193</v>
      </c>
      <c r="Z57" s="11" t="s">
        <v>112</v>
      </c>
      <c r="AA57" s="11"/>
      <c r="AB57" s="11" t="s">
        <v>113</v>
      </c>
      <c r="AC57" s="11"/>
      <c r="AD57" s="11" t="s">
        <v>115</v>
      </c>
      <c r="AE57" s="11" t="s">
        <v>115</v>
      </c>
      <c r="AF57" s="11" t="s">
        <v>115</v>
      </c>
      <c r="AG57" s="11" t="s">
        <v>114</v>
      </c>
      <c r="AH57" s="11" t="s">
        <v>161</v>
      </c>
      <c r="AI57" s="11"/>
      <c r="AJ57" s="11">
        <v>0</v>
      </c>
      <c r="AK57" s="11">
        <v>12</v>
      </c>
      <c r="AL57" s="11">
        <v>0</v>
      </c>
      <c r="AM57" s="11">
        <v>12</v>
      </c>
      <c r="AN57" s="11">
        <v>4</v>
      </c>
      <c r="AO57" s="11">
        <v>293427.83</v>
      </c>
      <c r="AP57" s="11" t="s">
        <v>117</v>
      </c>
      <c r="AQ57" s="11" t="s">
        <v>115</v>
      </c>
      <c r="AR57" s="11" t="s">
        <v>194</v>
      </c>
      <c r="AS57" s="11" t="s">
        <v>115</v>
      </c>
      <c r="AT57" s="11" t="s">
        <v>166</v>
      </c>
      <c r="AU57" s="11" t="s">
        <v>303</v>
      </c>
      <c r="AV57" s="11"/>
      <c r="AW57" s="11" t="s">
        <v>747</v>
      </c>
      <c r="AX57" s="11" t="s">
        <v>113</v>
      </c>
      <c r="AY57" s="11" t="s">
        <v>119</v>
      </c>
      <c r="AZ57" s="11"/>
      <c r="BA57" s="11" t="s">
        <v>114</v>
      </c>
      <c r="BB57" s="11"/>
      <c r="BC57" s="11"/>
      <c r="BD57" s="11"/>
    </row>
    <row r="58" spans="1:56" ht="244.8" x14ac:dyDescent="0.3">
      <c r="A58" s="11" t="s">
        <v>187</v>
      </c>
      <c r="B58" s="11" t="s">
        <v>2609</v>
      </c>
      <c r="C58" s="11" t="s">
        <v>2959</v>
      </c>
      <c r="D58" s="11" t="s">
        <v>2872</v>
      </c>
      <c r="E58" s="11" t="s">
        <v>566</v>
      </c>
      <c r="F58" s="11" t="s">
        <v>187</v>
      </c>
      <c r="G58" s="11" t="s">
        <v>115</v>
      </c>
      <c r="H58" s="11" t="s">
        <v>93</v>
      </c>
      <c r="I58" s="11" t="s">
        <v>6</v>
      </c>
      <c r="J58" s="11" t="s">
        <v>6</v>
      </c>
      <c r="K58" s="11" t="s">
        <v>2893</v>
      </c>
      <c r="L58" s="11" t="s">
        <v>689</v>
      </c>
      <c r="M58" s="11">
        <v>381744</v>
      </c>
      <c r="N58" s="11">
        <v>1907819</v>
      </c>
      <c r="O58" s="11" t="s">
        <v>1160</v>
      </c>
      <c r="P58" s="11"/>
      <c r="Q58" s="11" t="s">
        <v>751</v>
      </c>
      <c r="R58" s="11" t="s">
        <v>188</v>
      </c>
      <c r="S58" s="11">
        <v>80</v>
      </c>
      <c r="T58" s="11">
        <v>20</v>
      </c>
      <c r="U58" s="11" t="s">
        <v>389</v>
      </c>
      <c r="V58" s="11">
        <v>88.9</v>
      </c>
      <c r="W58" s="11">
        <v>11</v>
      </c>
      <c r="X58" s="11" t="s">
        <v>115</v>
      </c>
      <c r="Y58" s="11" t="s">
        <v>181</v>
      </c>
      <c r="Z58" s="11" t="s">
        <v>717</v>
      </c>
      <c r="AA58" s="11"/>
      <c r="AB58" s="11" t="s">
        <v>1284</v>
      </c>
      <c r="AC58" s="11"/>
      <c r="AD58" s="11" t="s">
        <v>115</v>
      </c>
      <c r="AE58" s="11" t="s">
        <v>115</v>
      </c>
      <c r="AF58" s="11" t="s">
        <v>115</v>
      </c>
      <c r="AG58" s="11" t="s">
        <v>115</v>
      </c>
      <c r="AH58" s="11" t="s">
        <v>2818</v>
      </c>
      <c r="AI58" s="11"/>
      <c r="AJ58" s="11">
        <v>99</v>
      </c>
      <c r="AK58" s="11">
        <v>9</v>
      </c>
      <c r="AL58" s="11">
        <v>9</v>
      </c>
      <c r="AM58" s="11">
        <v>0</v>
      </c>
      <c r="AN58" s="11">
        <v>2</v>
      </c>
      <c r="AO58" s="11">
        <v>27500</v>
      </c>
      <c r="AP58" s="11" t="s">
        <v>117</v>
      </c>
      <c r="AQ58" s="11" t="s">
        <v>114</v>
      </c>
      <c r="AR58" s="11"/>
      <c r="AS58" s="11" t="s">
        <v>115</v>
      </c>
      <c r="AT58" s="11" t="s">
        <v>126</v>
      </c>
      <c r="AU58" s="11"/>
      <c r="AV58" s="11"/>
      <c r="AW58" s="11" t="s">
        <v>742</v>
      </c>
      <c r="AX58" s="11" t="s">
        <v>189</v>
      </c>
      <c r="AY58" s="11" t="s">
        <v>617</v>
      </c>
      <c r="AZ58" s="11"/>
      <c r="BA58" s="11" t="s">
        <v>115</v>
      </c>
      <c r="BB58" s="11" t="s">
        <v>390</v>
      </c>
      <c r="BC58" s="11"/>
      <c r="BD58" s="11"/>
    </row>
    <row r="59" spans="1:56" ht="115.2" x14ac:dyDescent="0.3">
      <c r="A59" s="11" t="s">
        <v>33</v>
      </c>
      <c r="B59" s="11" t="s">
        <v>2531</v>
      </c>
      <c r="C59" s="11" t="s">
        <v>2959</v>
      </c>
      <c r="D59" s="11" t="s">
        <v>2856</v>
      </c>
      <c r="E59" s="11" t="s">
        <v>818</v>
      </c>
      <c r="F59" s="11" t="s">
        <v>33</v>
      </c>
      <c r="G59" s="11" t="s">
        <v>115</v>
      </c>
      <c r="H59" s="11" t="s">
        <v>94</v>
      </c>
      <c r="I59" s="11" t="s">
        <v>12</v>
      </c>
      <c r="J59" s="11" t="s">
        <v>12</v>
      </c>
      <c r="K59" s="11" t="s">
        <v>1002</v>
      </c>
      <c r="L59" s="11" t="s">
        <v>1103</v>
      </c>
      <c r="M59" s="11">
        <v>705</v>
      </c>
      <c r="N59" s="11">
        <v>111721</v>
      </c>
      <c r="O59" s="11" t="s">
        <v>1532</v>
      </c>
      <c r="P59" s="11"/>
      <c r="Q59" s="11" t="s">
        <v>1531</v>
      </c>
      <c r="R59" s="11"/>
      <c r="S59" s="11">
        <v>100</v>
      </c>
      <c r="T59" s="11">
        <v>0</v>
      </c>
      <c r="U59" s="11" t="s">
        <v>494</v>
      </c>
      <c r="V59" s="11" t="s">
        <v>123</v>
      </c>
      <c r="W59" s="11" t="s">
        <v>123</v>
      </c>
      <c r="X59" s="11" t="s">
        <v>115</v>
      </c>
      <c r="Y59" s="11" t="s">
        <v>181</v>
      </c>
      <c r="Z59" s="11" t="s">
        <v>2792</v>
      </c>
      <c r="AA59" s="11"/>
      <c r="AB59" s="11" t="s">
        <v>1283</v>
      </c>
      <c r="AC59" s="11"/>
      <c r="AD59" s="11" t="s">
        <v>114</v>
      </c>
      <c r="AE59" s="11" t="s">
        <v>115</v>
      </c>
      <c r="AF59" s="11" t="s">
        <v>115</v>
      </c>
      <c r="AG59" s="11" t="s">
        <v>115</v>
      </c>
      <c r="AH59" s="11" t="s">
        <v>161</v>
      </c>
      <c r="AI59" s="11"/>
      <c r="AJ59" s="11">
        <v>5</v>
      </c>
      <c r="AK59" s="11">
        <v>0</v>
      </c>
      <c r="AL59" s="11">
        <v>0</v>
      </c>
      <c r="AM59" s="11">
        <v>0</v>
      </c>
      <c r="AN59" s="11">
        <v>0</v>
      </c>
      <c r="AO59" s="11" t="s">
        <v>123</v>
      </c>
      <c r="AP59" s="11" t="s">
        <v>123</v>
      </c>
      <c r="AQ59" s="11" t="s">
        <v>123</v>
      </c>
      <c r="AR59" s="11"/>
      <c r="AS59" s="11" t="s">
        <v>115</v>
      </c>
      <c r="AT59" s="11" t="s">
        <v>166</v>
      </c>
      <c r="AU59" s="11" t="s">
        <v>1326</v>
      </c>
      <c r="AV59" s="11"/>
      <c r="AW59" s="11" t="s">
        <v>118</v>
      </c>
      <c r="AX59" s="11"/>
      <c r="AY59" s="11" t="s">
        <v>162</v>
      </c>
      <c r="AZ59" s="11"/>
      <c r="BA59" s="11" t="s">
        <v>114</v>
      </c>
      <c r="BB59" s="11"/>
      <c r="BC59" s="11" t="s">
        <v>1533</v>
      </c>
      <c r="BD59" s="11" t="s">
        <v>1444</v>
      </c>
    </row>
    <row r="60" spans="1:56" ht="28.8" x14ac:dyDescent="0.3">
      <c r="A60" s="11" t="s">
        <v>2947</v>
      </c>
      <c r="B60" s="11" t="s">
        <v>2953</v>
      </c>
      <c r="C60" s="11" t="s">
        <v>2962</v>
      </c>
      <c r="D60" s="11" t="s">
        <v>2203</v>
      </c>
      <c r="E60" s="11" t="s">
        <v>818</v>
      </c>
      <c r="F60" s="11" t="s">
        <v>2206</v>
      </c>
      <c r="G60" s="11" t="s">
        <v>115</v>
      </c>
      <c r="H60" s="11" t="s">
        <v>93</v>
      </c>
      <c r="I60" s="11" t="s">
        <v>6</v>
      </c>
      <c r="J60" s="11" t="s">
        <v>6</v>
      </c>
      <c r="K60" s="11" t="s">
        <v>123</v>
      </c>
      <c r="L60" s="11" t="s">
        <v>123</v>
      </c>
      <c r="M60" s="11" t="s">
        <v>123</v>
      </c>
      <c r="N60" s="11" t="s">
        <v>123</v>
      </c>
      <c r="O60" s="11" t="s">
        <v>123</v>
      </c>
      <c r="P60" s="11"/>
      <c r="Q60" s="11" t="s">
        <v>123</v>
      </c>
      <c r="R60" s="11"/>
      <c r="S60" s="11" t="s">
        <v>123</v>
      </c>
      <c r="T60" s="11">
        <v>0</v>
      </c>
      <c r="U60" s="11"/>
      <c r="V60" s="11" t="s">
        <v>123</v>
      </c>
      <c r="W60" s="11" t="s">
        <v>123</v>
      </c>
      <c r="X60" s="11" t="s">
        <v>115</v>
      </c>
      <c r="Y60" s="11" t="s">
        <v>123</v>
      </c>
      <c r="Z60" s="11" t="s">
        <v>123</v>
      </c>
      <c r="AA60" s="11"/>
      <c r="AB60" s="11" t="s">
        <v>123</v>
      </c>
      <c r="AC60" s="11"/>
      <c r="AD60" s="11" t="s">
        <v>123</v>
      </c>
      <c r="AE60" s="11" t="s">
        <v>123</v>
      </c>
      <c r="AF60" s="11" t="s">
        <v>115</v>
      </c>
      <c r="AG60" s="11" t="s">
        <v>114</v>
      </c>
      <c r="AH60" s="11" t="s">
        <v>123</v>
      </c>
      <c r="AI60" s="11"/>
      <c r="AJ60" s="11" t="s">
        <v>123</v>
      </c>
      <c r="AK60" s="11" t="s">
        <v>123</v>
      </c>
      <c r="AL60" s="11" t="s">
        <v>123</v>
      </c>
      <c r="AM60" s="11" t="s">
        <v>123</v>
      </c>
      <c r="AN60" s="11" t="s">
        <v>123</v>
      </c>
      <c r="AO60" s="11" t="s">
        <v>123</v>
      </c>
      <c r="AP60" s="11" t="s">
        <v>123</v>
      </c>
      <c r="AQ60" s="11" t="s">
        <v>123</v>
      </c>
      <c r="AR60" s="11"/>
      <c r="AS60" s="11" t="s">
        <v>123</v>
      </c>
      <c r="AT60" s="11" t="s">
        <v>123</v>
      </c>
      <c r="AU60" s="11"/>
      <c r="AV60" s="11"/>
      <c r="AW60" s="11" t="s">
        <v>123</v>
      </c>
      <c r="AX60" s="11"/>
      <c r="AY60" s="11" t="s">
        <v>123</v>
      </c>
      <c r="AZ60" s="11"/>
      <c r="BA60" s="11" t="s">
        <v>123</v>
      </c>
      <c r="BB60" s="11"/>
      <c r="BC60" s="11"/>
      <c r="BD60" s="11"/>
    </row>
    <row r="61" spans="1:56" ht="144" x14ac:dyDescent="0.3">
      <c r="A61" s="11" t="s">
        <v>2948</v>
      </c>
      <c r="B61" s="11" t="s">
        <v>241</v>
      </c>
      <c r="C61" s="11" t="s">
        <v>2962</v>
      </c>
      <c r="D61" s="11" t="s">
        <v>38</v>
      </c>
      <c r="E61" s="11" t="s">
        <v>818</v>
      </c>
      <c r="F61" s="11" t="s">
        <v>240</v>
      </c>
      <c r="G61" s="11" t="s">
        <v>115</v>
      </c>
      <c r="H61" s="11" t="s">
        <v>93</v>
      </c>
      <c r="I61" s="11" t="s">
        <v>6</v>
      </c>
      <c r="J61" s="11" t="s">
        <v>6</v>
      </c>
      <c r="K61" s="11" t="s">
        <v>727</v>
      </c>
      <c r="L61" s="11" t="s">
        <v>711</v>
      </c>
      <c r="M61" s="11">
        <v>6107</v>
      </c>
      <c r="N61" s="11">
        <v>2002150</v>
      </c>
      <c r="O61" s="11" t="s">
        <v>1188</v>
      </c>
      <c r="P61" s="11"/>
      <c r="Q61" s="11" t="s">
        <v>728</v>
      </c>
      <c r="R61" s="11"/>
      <c r="S61" s="11" t="s">
        <v>123</v>
      </c>
      <c r="T61" s="11" t="s">
        <v>123</v>
      </c>
      <c r="U61" s="11"/>
      <c r="V61" s="11">
        <v>90</v>
      </c>
      <c r="W61" s="11">
        <v>10</v>
      </c>
      <c r="X61" s="11" t="s">
        <v>115</v>
      </c>
      <c r="Y61" s="11" t="s">
        <v>181</v>
      </c>
      <c r="Z61" s="11" t="s">
        <v>729</v>
      </c>
      <c r="AA61" s="11"/>
      <c r="AB61" s="11" t="s">
        <v>1283</v>
      </c>
      <c r="AC61" s="11"/>
      <c r="AD61" s="11" t="s">
        <v>115</v>
      </c>
      <c r="AE61" s="11" t="s">
        <v>115</v>
      </c>
      <c r="AF61" s="11" t="s">
        <v>115</v>
      </c>
      <c r="AG61" s="11" t="s">
        <v>115</v>
      </c>
      <c r="AH61" s="11" t="s">
        <v>723</v>
      </c>
      <c r="AI61" s="11"/>
      <c r="AJ61" s="11">
        <v>95</v>
      </c>
      <c r="AK61" s="11">
        <v>5</v>
      </c>
      <c r="AL61" s="11">
        <v>0</v>
      </c>
      <c r="AM61" s="11">
        <v>5</v>
      </c>
      <c r="AN61" s="11">
        <v>1</v>
      </c>
      <c r="AO61" s="11" t="s">
        <v>242</v>
      </c>
      <c r="AP61" s="11" t="s">
        <v>243</v>
      </c>
      <c r="AQ61" s="11" t="s">
        <v>115</v>
      </c>
      <c r="AR61" s="11" t="s">
        <v>244</v>
      </c>
      <c r="AS61" s="11" t="s">
        <v>115</v>
      </c>
      <c r="AT61" s="11" t="s">
        <v>609</v>
      </c>
      <c r="AU61" s="11"/>
      <c r="AV61" s="11"/>
      <c r="AW61" s="11" t="s">
        <v>118</v>
      </c>
      <c r="AX61" s="11"/>
      <c r="AY61" s="11" t="s">
        <v>119</v>
      </c>
      <c r="AZ61" s="11"/>
      <c r="BA61" s="11" t="s">
        <v>114</v>
      </c>
      <c r="BB61" s="11"/>
      <c r="BC61" s="11"/>
      <c r="BD61" s="11"/>
    </row>
    <row r="62" spans="1:56" ht="115.2" x14ac:dyDescent="0.3">
      <c r="A62" s="11" t="s">
        <v>522</v>
      </c>
      <c r="B62" s="11" t="s">
        <v>2535</v>
      </c>
      <c r="C62" s="11" t="s">
        <v>2962</v>
      </c>
      <c r="D62" s="11" t="s">
        <v>2856</v>
      </c>
      <c r="E62" s="11" t="s">
        <v>818</v>
      </c>
      <c r="F62" s="11" t="s">
        <v>522</v>
      </c>
      <c r="G62" s="11" t="s">
        <v>115</v>
      </c>
      <c r="H62" s="11" t="s">
        <v>93</v>
      </c>
      <c r="I62" s="11" t="s">
        <v>6</v>
      </c>
      <c r="J62" s="11" t="s">
        <v>6</v>
      </c>
      <c r="K62" s="11" t="s">
        <v>1001</v>
      </c>
      <c r="L62" s="11" t="s">
        <v>689</v>
      </c>
      <c r="M62" s="11">
        <v>7934</v>
      </c>
      <c r="N62" s="11">
        <v>1921985</v>
      </c>
      <c r="O62" s="11" t="s">
        <v>125</v>
      </c>
      <c r="P62" s="11"/>
      <c r="Q62" s="11" t="s">
        <v>728</v>
      </c>
      <c r="R62" s="11"/>
      <c r="S62" s="11">
        <v>100</v>
      </c>
      <c r="T62" s="11">
        <v>0</v>
      </c>
      <c r="U62" s="11"/>
      <c r="V62" s="11" t="s">
        <v>123</v>
      </c>
      <c r="W62" s="11" t="s">
        <v>123</v>
      </c>
      <c r="X62" s="11" t="s">
        <v>115</v>
      </c>
      <c r="Y62" s="11" t="s">
        <v>123</v>
      </c>
      <c r="Z62" s="11" t="s">
        <v>112</v>
      </c>
      <c r="AA62" s="11"/>
      <c r="AB62" s="11" t="s">
        <v>1283</v>
      </c>
      <c r="AC62" s="11"/>
      <c r="AD62" s="11" t="s">
        <v>115</v>
      </c>
      <c r="AE62" s="11" t="s">
        <v>115</v>
      </c>
      <c r="AF62" s="11" t="s">
        <v>115</v>
      </c>
      <c r="AG62" s="11" t="s">
        <v>115</v>
      </c>
      <c r="AH62" s="11" t="s">
        <v>116</v>
      </c>
      <c r="AI62" s="11"/>
      <c r="AJ62" s="11">
        <v>90</v>
      </c>
      <c r="AK62" s="11">
        <v>1</v>
      </c>
      <c r="AL62" s="11">
        <v>0</v>
      </c>
      <c r="AM62" s="11">
        <v>1</v>
      </c>
      <c r="AN62" s="11">
        <v>1</v>
      </c>
      <c r="AO62" s="11" t="s">
        <v>123</v>
      </c>
      <c r="AP62" s="11" t="s">
        <v>123</v>
      </c>
      <c r="AQ62" s="11" t="s">
        <v>123</v>
      </c>
      <c r="AR62" s="11"/>
      <c r="AS62" s="11" t="s">
        <v>115</v>
      </c>
      <c r="AT62" s="11" t="s">
        <v>129</v>
      </c>
      <c r="AU62" s="11"/>
      <c r="AV62" s="11"/>
      <c r="AW62" s="11" t="s">
        <v>118</v>
      </c>
      <c r="AX62" s="11"/>
      <c r="AY62" s="11" t="s">
        <v>123</v>
      </c>
      <c r="AZ62" s="11"/>
      <c r="BA62" s="11" t="s">
        <v>115</v>
      </c>
      <c r="BB62" s="11"/>
      <c r="BC62" s="11"/>
      <c r="BD62" s="11"/>
    </row>
    <row r="63" spans="1:56" ht="129.6" x14ac:dyDescent="0.3">
      <c r="A63" s="11" t="s">
        <v>186</v>
      </c>
      <c r="B63" s="11" t="s">
        <v>787</v>
      </c>
      <c r="C63" s="11" t="s">
        <v>44</v>
      </c>
      <c r="D63" s="11" t="s">
        <v>44</v>
      </c>
      <c r="E63" s="11" t="s">
        <v>818</v>
      </c>
      <c r="F63" s="11" t="s">
        <v>186</v>
      </c>
      <c r="G63" s="11" t="s">
        <v>115</v>
      </c>
      <c r="H63" s="11" t="s">
        <v>94</v>
      </c>
      <c r="I63" s="11" t="s">
        <v>12</v>
      </c>
      <c r="J63" s="11" t="s">
        <v>12</v>
      </c>
      <c r="K63" s="11" t="s">
        <v>688</v>
      </c>
      <c r="L63" s="11" t="s">
        <v>689</v>
      </c>
      <c r="M63" s="11">
        <v>6468</v>
      </c>
      <c r="N63" s="11">
        <v>931000</v>
      </c>
      <c r="O63" s="11" t="s">
        <v>1160</v>
      </c>
      <c r="P63" s="11"/>
      <c r="Q63" s="11" t="s">
        <v>682</v>
      </c>
      <c r="R63" s="11"/>
      <c r="S63" s="11">
        <v>100</v>
      </c>
      <c r="T63" s="11">
        <v>0</v>
      </c>
      <c r="U63" s="11">
        <v>0</v>
      </c>
      <c r="V63" s="11">
        <v>100</v>
      </c>
      <c r="W63" s="11">
        <v>0</v>
      </c>
      <c r="X63" s="11" t="s">
        <v>115</v>
      </c>
      <c r="Y63" s="11" t="s">
        <v>184</v>
      </c>
      <c r="Z63" s="11" t="s">
        <v>813</v>
      </c>
      <c r="AA63" s="11"/>
      <c r="AB63" s="11" t="s">
        <v>1283</v>
      </c>
      <c r="AC63" s="11"/>
      <c r="AD63" s="11" t="s">
        <v>115</v>
      </c>
      <c r="AE63" s="11" t="s">
        <v>115</v>
      </c>
      <c r="AF63" s="11" t="s">
        <v>115</v>
      </c>
      <c r="AG63" s="11" t="s">
        <v>115</v>
      </c>
      <c r="AH63" s="11" t="s">
        <v>814</v>
      </c>
      <c r="AI63" s="11"/>
      <c r="AJ63" s="11">
        <v>0</v>
      </c>
      <c r="AK63" s="11">
        <v>3</v>
      </c>
      <c r="AL63" s="11">
        <v>3</v>
      </c>
      <c r="AM63" s="11">
        <v>0</v>
      </c>
      <c r="AN63" s="11">
        <v>2</v>
      </c>
      <c r="AO63" s="11">
        <v>9700</v>
      </c>
      <c r="AP63" s="11" t="s">
        <v>117</v>
      </c>
      <c r="AQ63" s="11" t="s">
        <v>114</v>
      </c>
      <c r="AR63" s="11"/>
      <c r="AS63" s="11" t="s">
        <v>115</v>
      </c>
      <c r="AT63" s="11" t="s">
        <v>129</v>
      </c>
      <c r="AU63" s="11"/>
      <c r="AV63" s="11"/>
      <c r="AW63" s="11" t="s">
        <v>613</v>
      </c>
      <c r="AX63" s="11"/>
      <c r="AY63" s="11" t="s">
        <v>614</v>
      </c>
      <c r="AZ63" s="11"/>
      <c r="BA63" s="11" t="s">
        <v>115</v>
      </c>
      <c r="BB63" s="11" t="s">
        <v>386</v>
      </c>
      <c r="BC63" s="11" t="s">
        <v>1374</v>
      </c>
      <c r="BD63" s="11" t="s">
        <v>1500</v>
      </c>
    </row>
    <row r="64" spans="1:56" ht="273.60000000000002" x14ac:dyDescent="0.3">
      <c r="A64" s="11" t="s">
        <v>2646</v>
      </c>
      <c r="B64" s="11" t="s">
        <v>5</v>
      </c>
      <c r="C64" s="11" t="s">
        <v>2962</v>
      </c>
      <c r="D64" s="11" t="s">
        <v>2872</v>
      </c>
      <c r="E64" s="11" t="s">
        <v>818</v>
      </c>
      <c r="F64" s="11" t="s">
        <v>372</v>
      </c>
      <c r="G64" s="11" t="s">
        <v>115</v>
      </c>
      <c r="H64" s="11" t="s">
        <v>93</v>
      </c>
      <c r="I64" s="11" t="s">
        <v>6</v>
      </c>
      <c r="J64" s="11" t="s">
        <v>6</v>
      </c>
      <c r="K64" s="11" t="s">
        <v>1015</v>
      </c>
      <c r="L64" s="11" t="s">
        <v>702</v>
      </c>
      <c r="M64" s="11">
        <v>266481</v>
      </c>
      <c r="N64" s="11">
        <v>132874416</v>
      </c>
      <c r="O64" s="11" t="s">
        <v>1162</v>
      </c>
      <c r="P64" s="11"/>
      <c r="Q64" s="11" t="s">
        <v>751</v>
      </c>
      <c r="R64" s="11"/>
      <c r="S64" s="11">
        <v>93</v>
      </c>
      <c r="T64" s="11">
        <v>7</v>
      </c>
      <c r="U64" s="11"/>
      <c r="V64" s="11" t="s">
        <v>123</v>
      </c>
      <c r="W64" s="11" t="s">
        <v>123</v>
      </c>
      <c r="X64" s="11" t="s">
        <v>115</v>
      </c>
      <c r="Y64" s="11" t="s">
        <v>2770</v>
      </c>
      <c r="Z64" s="11" t="s">
        <v>740</v>
      </c>
      <c r="AA64" s="11"/>
      <c r="AB64" s="11" t="s">
        <v>1301</v>
      </c>
      <c r="AC64" s="11"/>
      <c r="AD64" s="11" t="s">
        <v>115</v>
      </c>
      <c r="AE64" s="11" t="s">
        <v>115</v>
      </c>
      <c r="AF64" s="11" t="s">
        <v>115</v>
      </c>
      <c r="AG64" s="11" t="s">
        <v>115</v>
      </c>
      <c r="AH64" s="11" t="s">
        <v>141</v>
      </c>
      <c r="AI64" s="11"/>
      <c r="AJ64" s="11">
        <v>84</v>
      </c>
      <c r="AK64" s="11">
        <v>23</v>
      </c>
      <c r="AL64" s="11">
        <v>20</v>
      </c>
      <c r="AM64" s="11">
        <v>3</v>
      </c>
      <c r="AN64" s="11">
        <v>18</v>
      </c>
      <c r="AO64" s="11">
        <v>1700000</v>
      </c>
      <c r="AP64" s="11" t="s">
        <v>1320</v>
      </c>
      <c r="AQ64" s="11" t="s">
        <v>123</v>
      </c>
      <c r="AR64" s="11"/>
      <c r="AS64" s="11" t="s">
        <v>115</v>
      </c>
      <c r="AT64" s="11" t="s">
        <v>166</v>
      </c>
      <c r="AU64" s="11" t="s">
        <v>303</v>
      </c>
      <c r="AV64" s="11"/>
      <c r="AW64" s="11" t="s">
        <v>1330</v>
      </c>
      <c r="AX64" s="11" t="s">
        <v>1331</v>
      </c>
      <c r="AY64" s="11" t="s">
        <v>162</v>
      </c>
      <c r="AZ64" s="11"/>
      <c r="BA64" s="11" t="s">
        <v>115</v>
      </c>
      <c r="BB64" s="11" t="s">
        <v>373</v>
      </c>
      <c r="BC64" s="11"/>
      <c r="BD64" s="11"/>
    </row>
    <row r="65" spans="1:56" ht="28.8" x14ac:dyDescent="0.3">
      <c r="A65" s="11" t="s">
        <v>1358</v>
      </c>
      <c r="B65" s="11" t="s">
        <v>1357</v>
      </c>
      <c r="C65" s="11" t="s">
        <v>1467</v>
      </c>
      <c r="D65" s="11" t="s">
        <v>29</v>
      </c>
      <c r="E65" s="11" t="s">
        <v>566</v>
      </c>
      <c r="F65" s="11" t="s">
        <v>1358</v>
      </c>
      <c r="G65" s="11" t="s">
        <v>115</v>
      </c>
      <c r="H65" s="11" t="s">
        <v>209</v>
      </c>
      <c r="I65" s="11" t="s">
        <v>7</v>
      </c>
      <c r="J65" s="11" t="s">
        <v>7</v>
      </c>
      <c r="K65" s="11" t="s">
        <v>123</v>
      </c>
      <c r="L65" s="11" t="s">
        <v>123</v>
      </c>
      <c r="M65" s="11" t="s">
        <v>123</v>
      </c>
      <c r="N65" s="11" t="s">
        <v>123</v>
      </c>
      <c r="O65" s="11" t="s">
        <v>123</v>
      </c>
      <c r="P65" s="11"/>
      <c r="Q65" s="11" t="s">
        <v>123</v>
      </c>
      <c r="R65" s="11"/>
      <c r="S65" s="11" t="s">
        <v>123</v>
      </c>
      <c r="T65" s="11">
        <v>0</v>
      </c>
      <c r="U65" s="11"/>
      <c r="V65" s="11" t="s">
        <v>123</v>
      </c>
      <c r="W65" s="11" t="s">
        <v>123</v>
      </c>
      <c r="X65" s="11" t="s">
        <v>123</v>
      </c>
      <c r="Y65" s="11" t="s">
        <v>123</v>
      </c>
      <c r="Z65" s="11" t="s">
        <v>123</v>
      </c>
      <c r="AA65" s="11"/>
      <c r="AB65" s="11" t="s">
        <v>123</v>
      </c>
      <c r="AC65" s="11"/>
      <c r="AD65" s="11" t="s">
        <v>123</v>
      </c>
      <c r="AE65" s="11" t="s">
        <v>123</v>
      </c>
      <c r="AF65" s="11" t="s">
        <v>115</v>
      </c>
      <c r="AG65" s="11" t="s">
        <v>115</v>
      </c>
      <c r="AH65" s="11" t="s">
        <v>123</v>
      </c>
      <c r="AI65" s="11"/>
      <c r="AJ65" s="11" t="s">
        <v>123</v>
      </c>
      <c r="AK65" s="11" t="s">
        <v>123</v>
      </c>
      <c r="AL65" s="11" t="s">
        <v>123</v>
      </c>
      <c r="AM65" s="11" t="s">
        <v>123</v>
      </c>
      <c r="AN65" s="11" t="s">
        <v>123</v>
      </c>
      <c r="AO65" s="11" t="s">
        <v>123</v>
      </c>
      <c r="AP65" s="11" t="s">
        <v>123</v>
      </c>
      <c r="AQ65" s="11" t="s">
        <v>123</v>
      </c>
      <c r="AR65" s="11"/>
      <c r="AS65" s="11" t="s">
        <v>123</v>
      </c>
      <c r="AT65" s="11" t="s">
        <v>123</v>
      </c>
      <c r="AU65" s="11"/>
      <c r="AV65" s="11"/>
      <c r="AW65" s="11" t="s">
        <v>123</v>
      </c>
      <c r="AX65" s="11"/>
      <c r="AY65" s="11" t="s">
        <v>123</v>
      </c>
      <c r="AZ65" s="11"/>
      <c r="BA65" s="11" t="s">
        <v>123</v>
      </c>
      <c r="BB65" s="11"/>
      <c r="BC65" s="11" t="s">
        <v>1359</v>
      </c>
      <c r="BD65" s="11" t="s">
        <v>1358</v>
      </c>
    </row>
    <row r="66" spans="1:56" ht="86.4" x14ac:dyDescent="0.3">
      <c r="A66" s="11" t="s">
        <v>2944</v>
      </c>
      <c r="B66" s="11" t="s">
        <v>1785</v>
      </c>
      <c r="C66" s="11" t="s">
        <v>44</v>
      </c>
      <c r="D66" s="11" t="s">
        <v>44</v>
      </c>
      <c r="E66" s="11" t="s">
        <v>818</v>
      </c>
      <c r="F66" s="11" t="s">
        <v>1786</v>
      </c>
      <c r="G66" s="11" t="s">
        <v>115</v>
      </c>
      <c r="H66" s="11" t="s">
        <v>17</v>
      </c>
      <c r="I66" s="11" t="s">
        <v>99</v>
      </c>
      <c r="J66" s="11" t="s">
        <v>1383</v>
      </c>
      <c r="K66" s="11" t="s">
        <v>123</v>
      </c>
      <c r="L66" s="11" t="s">
        <v>689</v>
      </c>
      <c r="M66" s="11">
        <v>2822</v>
      </c>
      <c r="N66" s="11" t="s">
        <v>123</v>
      </c>
      <c r="O66" s="11" t="s">
        <v>123</v>
      </c>
      <c r="P66" s="11"/>
      <c r="Q66" s="11" t="s">
        <v>1787</v>
      </c>
      <c r="R66" s="11"/>
      <c r="S66" s="11" t="s">
        <v>123</v>
      </c>
      <c r="T66" s="11" t="s">
        <v>123</v>
      </c>
      <c r="U66" s="11"/>
      <c r="V66" s="11" t="s">
        <v>123</v>
      </c>
      <c r="W66" s="11" t="s">
        <v>123</v>
      </c>
      <c r="X66" s="11" t="s">
        <v>123</v>
      </c>
      <c r="Y66" s="11" t="s">
        <v>184</v>
      </c>
      <c r="Z66" s="11" t="s">
        <v>112</v>
      </c>
      <c r="AA66" s="11"/>
      <c r="AB66" s="11" t="s">
        <v>113</v>
      </c>
      <c r="AC66" s="11"/>
      <c r="AD66" s="11" t="s">
        <v>123</v>
      </c>
      <c r="AE66" s="11" t="s">
        <v>123</v>
      </c>
      <c r="AF66" s="11" t="s">
        <v>115</v>
      </c>
      <c r="AG66" s="11" t="s">
        <v>123</v>
      </c>
      <c r="AH66" s="11" t="s">
        <v>123</v>
      </c>
      <c r="AI66" s="11"/>
      <c r="AJ66" s="11" t="s">
        <v>123</v>
      </c>
      <c r="AK66" s="11" t="s">
        <v>123</v>
      </c>
      <c r="AL66" s="11" t="s">
        <v>123</v>
      </c>
      <c r="AM66" s="11" t="s">
        <v>123</v>
      </c>
      <c r="AN66" s="11" t="s">
        <v>123</v>
      </c>
      <c r="AO66" s="11" t="s">
        <v>123</v>
      </c>
      <c r="AP66" s="11" t="s">
        <v>123</v>
      </c>
      <c r="AQ66" s="11" t="s">
        <v>123</v>
      </c>
      <c r="AR66" s="11"/>
      <c r="AS66" s="11" t="s">
        <v>123</v>
      </c>
      <c r="AT66" s="11" t="s">
        <v>123</v>
      </c>
      <c r="AU66" s="11"/>
      <c r="AV66" s="11"/>
      <c r="AW66" s="11" t="s">
        <v>123</v>
      </c>
      <c r="AX66" s="11"/>
      <c r="AY66" s="11" t="s">
        <v>123</v>
      </c>
      <c r="AZ66" s="11"/>
      <c r="BA66" s="11" t="s">
        <v>123</v>
      </c>
      <c r="BB66" s="11"/>
      <c r="BC66" s="11"/>
      <c r="BD66" s="11"/>
    </row>
    <row r="67" spans="1:56" ht="172.8" x14ac:dyDescent="0.3">
      <c r="A67" s="11" t="s">
        <v>2554</v>
      </c>
      <c r="B67" s="11" t="s">
        <v>2599</v>
      </c>
      <c r="C67" s="11" t="s">
        <v>2961</v>
      </c>
      <c r="D67" s="11" t="s">
        <v>3018</v>
      </c>
      <c r="E67" s="11" t="s">
        <v>566</v>
      </c>
      <c r="F67" s="11" t="s">
        <v>2554</v>
      </c>
      <c r="G67" s="11" t="s">
        <v>115</v>
      </c>
      <c r="H67" s="11" t="s">
        <v>93</v>
      </c>
      <c r="I67" s="11" t="s">
        <v>6</v>
      </c>
      <c r="J67" s="11" t="s">
        <v>6</v>
      </c>
      <c r="K67" s="11" t="s">
        <v>2848</v>
      </c>
      <c r="L67" s="11" t="s">
        <v>816</v>
      </c>
      <c r="M67" s="11">
        <v>2093</v>
      </c>
      <c r="N67" s="11">
        <v>4633081</v>
      </c>
      <c r="O67" s="11" t="s">
        <v>1162</v>
      </c>
      <c r="P67" s="11"/>
      <c r="Q67" s="11" t="s">
        <v>2759</v>
      </c>
      <c r="R67" s="11" t="s">
        <v>183</v>
      </c>
      <c r="S67" s="11">
        <v>100</v>
      </c>
      <c r="T67" s="11">
        <v>0</v>
      </c>
      <c r="U67" s="11" t="s">
        <v>552</v>
      </c>
      <c r="V67" s="11" t="s">
        <v>123</v>
      </c>
      <c r="W67" s="11" t="s">
        <v>123</v>
      </c>
      <c r="X67" s="11" t="s">
        <v>115</v>
      </c>
      <c r="Y67" s="11" t="s">
        <v>123</v>
      </c>
      <c r="Z67" s="11" t="s">
        <v>730</v>
      </c>
      <c r="AA67" s="11"/>
      <c r="AB67" s="11" t="s">
        <v>1283</v>
      </c>
      <c r="AC67" s="11"/>
      <c r="AD67" s="11" t="s">
        <v>115</v>
      </c>
      <c r="AE67" s="11" t="s">
        <v>115</v>
      </c>
      <c r="AF67" s="11" t="s">
        <v>115</v>
      </c>
      <c r="AG67" s="11" t="s">
        <v>115</v>
      </c>
      <c r="AH67" s="11" t="s">
        <v>2814</v>
      </c>
      <c r="AI67" s="11"/>
      <c r="AJ67" s="11">
        <v>0</v>
      </c>
      <c r="AK67" s="11">
        <v>16</v>
      </c>
      <c r="AL67" s="11">
        <v>0</v>
      </c>
      <c r="AM67" s="11">
        <v>16</v>
      </c>
      <c r="AN67" s="11">
        <v>0</v>
      </c>
      <c r="AO67" s="11">
        <v>0</v>
      </c>
      <c r="AP67" s="11" t="s">
        <v>553</v>
      </c>
      <c r="AQ67" s="11" t="s">
        <v>123</v>
      </c>
      <c r="AR67" s="11"/>
      <c r="AS67" s="11" t="s">
        <v>115</v>
      </c>
      <c r="AT67" s="11" t="s">
        <v>158</v>
      </c>
      <c r="AU67" s="11"/>
      <c r="AV67" s="11"/>
      <c r="AW67" s="11" t="s">
        <v>613</v>
      </c>
      <c r="AX67" s="11"/>
      <c r="AY67" s="11" t="s">
        <v>123</v>
      </c>
      <c r="AZ67" s="11"/>
      <c r="BA67" s="11" t="s">
        <v>115</v>
      </c>
      <c r="BB67" s="11" t="s">
        <v>554</v>
      </c>
      <c r="BC67" s="11"/>
      <c r="BD67" s="11"/>
    </row>
    <row r="68" spans="1:56" ht="244.8" x14ac:dyDescent="0.3">
      <c r="A68" s="11" t="s">
        <v>225</v>
      </c>
      <c r="B68" s="11" t="s">
        <v>226</v>
      </c>
      <c r="C68" s="11" t="s">
        <v>2962</v>
      </c>
      <c r="D68" s="11" t="s">
        <v>41</v>
      </c>
      <c r="E68" s="11" t="s">
        <v>818</v>
      </c>
      <c r="F68" s="11" t="s">
        <v>225</v>
      </c>
      <c r="G68" s="11" t="s">
        <v>115</v>
      </c>
      <c r="H68" s="11" t="s">
        <v>93</v>
      </c>
      <c r="I68" s="11" t="s">
        <v>6</v>
      </c>
      <c r="J68" s="11" t="s">
        <v>6</v>
      </c>
      <c r="K68" s="11" t="s">
        <v>2894</v>
      </c>
      <c r="L68" s="11" t="s">
        <v>711</v>
      </c>
      <c r="M68" s="11">
        <v>24485</v>
      </c>
      <c r="N68" s="11">
        <v>388063</v>
      </c>
      <c r="O68" s="11" t="s">
        <v>1162</v>
      </c>
      <c r="P68" s="11" t="s">
        <v>1476</v>
      </c>
      <c r="Q68" s="11" t="s">
        <v>2761</v>
      </c>
      <c r="R68" s="11" t="s">
        <v>2762</v>
      </c>
      <c r="S68" s="11">
        <v>100</v>
      </c>
      <c r="T68" s="11">
        <v>0</v>
      </c>
      <c r="U68" s="11"/>
      <c r="V68" s="11">
        <v>95</v>
      </c>
      <c r="W68" s="11">
        <v>5</v>
      </c>
      <c r="X68" s="11" t="s">
        <v>115</v>
      </c>
      <c r="Y68" s="11" t="s">
        <v>181</v>
      </c>
      <c r="Z68" s="11" t="s">
        <v>733</v>
      </c>
      <c r="AA68" s="11" t="s">
        <v>1279</v>
      </c>
      <c r="AB68" s="11" t="s">
        <v>1478</v>
      </c>
      <c r="AC68" s="11"/>
      <c r="AD68" s="11" t="s">
        <v>114</v>
      </c>
      <c r="AE68" s="11" t="s">
        <v>115</v>
      </c>
      <c r="AF68" s="11" t="s">
        <v>115</v>
      </c>
      <c r="AG68" s="11" t="s">
        <v>115</v>
      </c>
      <c r="AH68" s="11" t="s">
        <v>147</v>
      </c>
      <c r="AI68" s="11"/>
      <c r="AJ68" s="11">
        <v>0</v>
      </c>
      <c r="AK68" s="11">
        <v>2</v>
      </c>
      <c r="AL68" s="11">
        <v>1</v>
      </c>
      <c r="AM68" s="11">
        <v>1</v>
      </c>
      <c r="AN68" s="11">
        <v>2</v>
      </c>
      <c r="AO68" s="11" t="s">
        <v>128</v>
      </c>
      <c r="AP68" s="11" t="s">
        <v>227</v>
      </c>
      <c r="AQ68" s="11" t="s">
        <v>114</v>
      </c>
      <c r="AR68" s="11"/>
      <c r="AS68" s="11" t="s">
        <v>115</v>
      </c>
      <c r="AT68" s="11" t="s">
        <v>720</v>
      </c>
      <c r="AU68" s="11" t="s">
        <v>1325</v>
      </c>
      <c r="AV68" s="11"/>
      <c r="AW68" s="11" t="s">
        <v>613</v>
      </c>
      <c r="AX68" s="11"/>
      <c r="AY68" s="11" t="s">
        <v>119</v>
      </c>
      <c r="AZ68" s="11"/>
      <c r="BA68" s="11" t="s">
        <v>114</v>
      </c>
      <c r="BB68" s="11" t="s">
        <v>423</v>
      </c>
      <c r="BC68" s="11" t="s">
        <v>1393</v>
      </c>
      <c r="BD68" s="11" t="s">
        <v>1475</v>
      </c>
    </row>
    <row r="69" spans="1:56" ht="72" x14ac:dyDescent="0.3">
      <c r="A69" s="11" t="s">
        <v>427</v>
      </c>
      <c r="B69" s="11" t="s">
        <v>760</v>
      </c>
      <c r="C69" s="11" t="s">
        <v>44</v>
      </c>
      <c r="D69" s="11" t="s">
        <v>44</v>
      </c>
      <c r="E69" s="11" t="s">
        <v>818</v>
      </c>
      <c r="F69" s="11" t="s">
        <v>427</v>
      </c>
      <c r="G69" s="11" t="s">
        <v>115</v>
      </c>
      <c r="H69" s="11" t="s">
        <v>20</v>
      </c>
      <c r="I69" s="11" t="s">
        <v>64</v>
      </c>
      <c r="J69" s="11" t="s">
        <v>402</v>
      </c>
      <c r="K69" s="11" t="s">
        <v>108</v>
      </c>
      <c r="L69" s="11" t="s">
        <v>731</v>
      </c>
      <c r="M69" s="11" t="s">
        <v>123</v>
      </c>
      <c r="N69" s="11" t="s">
        <v>123</v>
      </c>
      <c r="O69" s="11" t="s">
        <v>123</v>
      </c>
      <c r="P69" s="11"/>
      <c r="Q69" s="11" t="s">
        <v>123</v>
      </c>
      <c r="R69" s="11"/>
      <c r="S69" s="11" t="s">
        <v>123</v>
      </c>
      <c r="T69" s="11" t="s">
        <v>123</v>
      </c>
      <c r="U69" s="11"/>
      <c r="V69" s="11" t="s">
        <v>123</v>
      </c>
      <c r="W69" s="11" t="s">
        <v>123</v>
      </c>
      <c r="X69" s="11" t="s">
        <v>123</v>
      </c>
      <c r="Y69" s="11" t="s">
        <v>123</v>
      </c>
      <c r="Z69" s="11" t="s">
        <v>123</v>
      </c>
      <c r="AA69" s="11"/>
      <c r="AB69" s="11" t="s">
        <v>123</v>
      </c>
      <c r="AC69" s="11"/>
      <c r="AD69" s="11" t="s">
        <v>123</v>
      </c>
      <c r="AE69" s="11" t="s">
        <v>123</v>
      </c>
      <c r="AF69" s="11" t="s">
        <v>114</v>
      </c>
      <c r="AG69" s="11" t="s">
        <v>123</v>
      </c>
      <c r="AH69" s="11" t="s">
        <v>123</v>
      </c>
      <c r="AI69" s="11"/>
      <c r="AJ69" s="11" t="s">
        <v>123</v>
      </c>
      <c r="AK69" s="11" t="s">
        <v>123</v>
      </c>
      <c r="AL69" s="11" t="s">
        <v>123</v>
      </c>
      <c r="AM69" s="11" t="s">
        <v>123</v>
      </c>
      <c r="AN69" s="11" t="s">
        <v>123</v>
      </c>
      <c r="AO69" s="11" t="s">
        <v>123</v>
      </c>
      <c r="AP69" s="11" t="s">
        <v>123</v>
      </c>
      <c r="AQ69" s="11" t="s">
        <v>123</v>
      </c>
      <c r="AR69" s="11"/>
      <c r="AS69" s="11" t="s">
        <v>123</v>
      </c>
      <c r="AT69" s="11" t="s">
        <v>123</v>
      </c>
      <c r="AU69" s="11"/>
      <c r="AV69" s="11"/>
      <c r="AW69" s="11" t="s">
        <v>123</v>
      </c>
      <c r="AX69" s="11"/>
      <c r="AY69" s="11" t="s">
        <v>123</v>
      </c>
      <c r="AZ69" s="11"/>
      <c r="BA69" s="11" t="s">
        <v>123</v>
      </c>
      <c r="BB69" s="11"/>
      <c r="BC69" s="11"/>
      <c r="BD69" s="11"/>
    </row>
    <row r="70" spans="1:56" ht="28.8" x14ac:dyDescent="0.3">
      <c r="A70" s="11" t="s">
        <v>2207</v>
      </c>
      <c r="B70" s="11" t="s">
        <v>757</v>
      </c>
      <c r="C70" s="11" t="s">
        <v>44</v>
      </c>
      <c r="D70" s="11" t="s">
        <v>44</v>
      </c>
      <c r="E70" s="11" t="s">
        <v>566</v>
      </c>
      <c r="F70" s="11" t="s">
        <v>2207</v>
      </c>
      <c r="G70" s="11" t="s">
        <v>115</v>
      </c>
      <c r="H70" s="11" t="s">
        <v>93</v>
      </c>
      <c r="I70" s="11" t="s">
        <v>6</v>
      </c>
      <c r="J70" s="11" t="s">
        <v>2208</v>
      </c>
      <c r="K70" s="11" t="s">
        <v>123</v>
      </c>
      <c r="L70" s="11" t="s">
        <v>123</v>
      </c>
      <c r="M70" s="11">
        <v>655</v>
      </c>
      <c r="N70" s="11" t="s">
        <v>123</v>
      </c>
      <c r="O70" s="11" t="s">
        <v>123</v>
      </c>
      <c r="P70" s="11"/>
      <c r="Q70" s="11" t="s">
        <v>123</v>
      </c>
      <c r="R70" s="11"/>
      <c r="S70" s="11" t="s">
        <v>123</v>
      </c>
      <c r="T70" s="11">
        <v>0</v>
      </c>
      <c r="U70" s="11"/>
      <c r="V70" s="11" t="s">
        <v>123</v>
      </c>
      <c r="W70" s="11" t="s">
        <v>123</v>
      </c>
      <c r="X70" s="11" t="s">
        <v>115</v>
      </c>
      <c r="Y70" s="11" t="s">
        <v>123</v>
      </c>
      <c r="Z70" s="11" t="s">
        <v>123</v>
      </c>
      <c r="AA70" s="11"/>
      <c r="AB70" s="11" t="s">
        <v>123</v>
      </c>
      <c r="AC70" s="11"/>
      <c r="AD70" s="11" t="s">
        <v>123</v>
      </c>
      <c r="AE70" s="11" t="s">
        <v>123</v>
      </c>
      <c r="AF70" s="11" t="s">
        <v>115</v>
      </c>
      <c r="AG70" s="11" t="s">
        <v>114</v>
      </c>
      <c r="AH70" s="11" t="s">
        <v>123</v>
      </c>
      <c r="AI70" s="11"/>
      <c r="AJ70" s="11" t="s">
        <v>123</v>
      </c>
      <c r="AK70" s="11" t="s">
        <v>123</v>
      </c>
      <c r="AL70" s="11" t="s">
        <v>123</v>
      </c>
      <c r="AM70" s="11" t="s">
        <v>123</v>
      </c>
      <c r="AN70" s="11" t="s">
        <v>123</v>
      </c>
      <c r="AO70" s="11" t="s">
        <v>123</v>
      </c>
      <c r="AP70" s="11" t="s">
        <v>123</v>
      </c>
      <c r="AQ70" s="11" t="s">
        <v>123</v>
      </c>
      <c r="AR70" s="11"/>
      <c r="AS70" s="11" t="s">
        <v>123</v>
      </c>
      <c r="AT70" s="11" t="s">
        <v>123</v>
      </c>
      <c r="AU70" s="11"/>
      <c r="AV70" s="11"/>
      <c r="AW70" s="11" t="s">
        <v>123</v>
      </c>
      <c r="AX70" s="11"/>
      <c r="AY70" s="11" t="s">
        <v>123</v>
      </c>
      <c r="AZ70" s="11"/>
      <c r="BA70" s="11" t="s">
        <v>123</v>
      </c>
      <c r="BB70" s="11"/>
      <c r="BC70" s="11"/>
      <c r="BD70" s="11"/>
    </row>
    <row r="71" spans="1:56" ht="230.4" x14ac:dyDescent="0.3">
      <c r="A71" s="11" t="s">
        <v>394</v>
      </c>
      <c r="B71" s="11" t="s">
        <v>2505</v>
      </c>
      <c r="C71" s="11" t="s">
        <v>2959</v>
      </c>
      <c r="D71" s="11" t="s">
        <v>2872</v>
      </c>
      <c r="E71" s="11" t="s">
        <v>566</v>
      </c>
      <c r="F71" s="11" t="s">
        <v>394</v>
      </c>
      <c r="G71" s="11" t="s">
        <v>115</v>
      </c>
      <c r="H71" s="11" t="s">
        <v>611</v>
      </c>
      <c r="I71" s="11" t="s">
        <v>11</v>
      </c>
      <c r="J71" s="11" t="s">
        <v>11</v>
      </c>
      <c r="K71" s="11" t="s">
        <v>1046</v>
      </c>
      <c r="L71" s="11" t="s">
        <v>702</v>
      </c>
      <c r="M71" s="11">
        <v>9657</v>
      </c>
      <c r="N71" s="11">
        <v>1354505</v>
      </c>
      <c r="O71" s="11" t="s">
        <v>1162</v>
      </c>
      <c r="P71" s="11"/>
      <c r="Q71" s="11" t="s">
        <v>1221</v>
      </c>
      <c r="R71" s="11"/>
      <c r="S71" s="11">
        <v>99</v>
      </c>
      <c r="T71" s="11">
        <v>1</v>
      </c>
      <c r="U71" s="11" t="s">
        <v>393</v>
      </c>
      <c r="V71" s="11" t="s">
        <v>123</v>
      </c>
      <c r="W71" s="11" t="s">
        <v>123</v>
      </c>
      <c r="X71" s="11" t="s">
        <v>115</v>
      </c>
      <c r="Y71" s="11" t="s">
        <v>181</v>
      </c>
      <c r="Z71" s="11" t="s">
        <v>729</v>
      </c>
      <c r="AA71" s="11"/>
      <c r="AB71" s="11" t="s">
        <v>1283</v>
      </c>
      <c r="AC71" s="11"/>
      <c r="AD71" s="11" t="s">
        <v>114</v>
      </c>
      <c r="AE71" s="11" t="s">
        <v>115</v>
      </c>
      <c r="AF71" s="11" t="s">
        <v>115</v>
      </c>
      <c r="AG71" s="11" t="s">
        <v>115</v>
      </c>
      <c r="AH71" s="11" t="s">
        <v>1305</v>
      </c>
      <c r="AI71" s="11"/>
      <c r="AJ71" s="11">
        <v>85</v>
      </c>
      <c r="AK71" s="11">
        <v>2</v>
      </c>
      <c r="AL71" s="11">
        <v>1</v>
      </c>
      <c r="AM71" s="11">
        <v>1</v>
      </c>
      <c r="AN71" s="11">
        <v>2</v>
      </c>
      <c r="AO71" s="11">
        <v>20000</v>
      </c>
      <c r="AP71" s="11" t="s">
        <v>395</v>
      </c>
      <c r="AQ71" s="11" t="s">
        <v>123</v>
      </c>
      <c r="AR71" s="11"/>
      <c r="AS71" s="11" t="s">
        <v>115</v>
      </c>
      <c r="AT71" s="11" t="s">
        <v>129</v>
      </c>
      <c r="AU71" s="11"/>
      <c r="AV71" s="11"/>
      <c r="AW71" s="11" t="s">
        <v>118</v>
      </c>
      <c r="AX71" s="11"/>
      <c r="AY71" s="11" t="s">
        <v>614</v>
      </c>
      <c r="AZ71" s="11"/>
      <c r="BA71" s="11" t="s">
        <v>114</v>
      </c>
      <c r="BB71" s="11"/>
      <c r="BC71" s="11" t="s">
        <v>1368</v>
      </c>
      <c r="BD71" s="11" t="s">
        <v>1442</v>
      </c>
    </row>
    <row r="72" spans="1:56" ht="129.6" x14ac:dyDescent="0.3">
      <c r="A72" s="11" t="s">
        <v>205</v>
      </c>
      <c r="B72" s="11" t="s">
        <v>3038</v>
      </c>
      <c r="C72" s="11" t="s">
        <v>2962</v>
      </c>
      <c r="D72" s="11" t="s">
        <v>2039</v>
      </c>
      <c r="E72" s="11" t="s">
        <v>566</v>
      </c>
      <c r="F72" s="11" t="s">
        <v>375</v>
      </c>
      <c r="G72" s="11" t="s">
        <v>115</v>
      </c>
      <c r="H72" s="11" t="s">
        <v>13</v>
      </c>
      <c r="I72" s="11" t="s">
        <v>62</v>
      </c>
      <c r="J72" s="11" t="s">
        <v>62</v>
      </c>
      <c r="K72" s="11" t="s">
        <v>1033</v>
      </c>
      <c r="L72" s="11" t="s">
        <v>702</v>
      </c>
      <c r="M72" s="11">
        <v>3638</v>
      </c>
      <c r="N72" s="11">
        <v>852039</v>
      </c>
      <c r="O72" s="11" t="s">
        <v>1160</v>
      </c>
      <c r="P72" s="11"/>
      <c r="Q72" s="11" t="s">
        <v>1250</v>
      </c>
      <c r="R72" s="11"/>
      <c r="S72" s="11">
        <v>100</v>
      </c>
      <c r="T72" s="11">
        <v>0</v>
      </c>
      <c r="U72" s="11" t="s">
        <v>430</v>
      </c>
      <c r="V72" s="11" t="s">
        <v>123</v>
      </c>
      <c r="W72" s="11" t="s">
        <v>123</v>
      </c>
      <c r="X72" s="11" t="s">
        <v>115</v>
      </c>
      <c r="Y72" s="11" t="s">
        <v>181</v>
      </c>
      <c r="Z72" s="11" t="s">
        <v>729</v>
      </c>
      <c r="AA72" s="11"/>
      <c r="AB72" s="11" t="s">
        <v>1290</v>
      </c>
      <c r="AC72" s="11"/>
      <c r="AD72" s="11" t="s">
        <v>115</v>
      </c>
      <c r="AE72" s="11" t="s">
        <v>115</v>
      </c>
      <c r="AF72" s="11" t="s">
        <v>115</v>
      </c>
      <c r="AG72" s="11" t="s">
        <v>115</v>
      </c>
      <c r="AH72" s="11" t="s">
        <v>2811</v>
      </c>
      <c r="AI72" s="11"/>
      <c r="AJ72" s="11">
        <v>100</v>
      </c>
      <c r="AK72" s="11">
        <v>1</v>
      </c>
      <c r="AL72" s="11">
        <v>1</v>
      </c>
      <c r="AM72" s="11">
        <v>0</v>
      </c>
      <c r="AN72" s="11">
        <v>0</v>
      </c>
      <c r="AO72" s="11">
        <v>15000</v>
      </c>
      <c r="AP72" s="11">
        <v>0</v>
      </c>
      <c r="AQ72" s="11" t="s">
        <v>123</v>
      </c>
      <c r="AR72" s="11"/>
      <c r="AS72" s="11" t="s">
        <v>114</v>
      </c>
      <c r="AT72" s="11" t="s">
        <v>123</v>
      </c>
      <c r="AU72" s="11"/>
      <c r="AV72" s="11"/>
      <c r="AW72" s="11" t="s">
        <v>2924</v>
      </c>
      <c r="AX72" s="11"/>
      <c r="AY72" s="11" t="s">
        <v>119</v>
      </c>
      <c r="AZ72" s="11"/>
      <c r="BA72" s="11" t="s">
        <v>123</v>
      </c>
      <c r="BB72" s="11" t="s">
        <v>855</v>
      </c>
      <c r="BC72" s="11" t="s">
        <v>1355</v>
      </c>
      <c r="BD72" s="11" t="s">
        <v>1443</v>
      </c>
    </row>
    <row r="73" spans="1:56" ht="72" x14ac:dyDescent="0.3">
      <c r="A73" s="11" t="s">
        <v>371</v>
      </c>
      <c r="B73" s="11" t="s">
        <v>2632</v>
      </c>
      <c r="C73" s="11" t="s">
        <v>44</v>
      </c>
      <c r="D73" s="11" t="s">
        <v>44</v>
      </c>
      <c r="E73" s="11" t="s">
        <v>566</v>
      </c>
      <c r="F73" s="11" t="s">
        <v>371</v>
      </c>
      <c r="G73" s="11" t="s">
        <v>115</v>
      </c>
      <c r="H73" s="11" t="s">
        <v>15</v>
      </c>
      <c r="I73" s="11" t="s">
        <v>67</v>
      </c>
      <c r="J73" s="11" t="s">
        <v>67</v>
      </c>
      <c r="K73" s="11" t="s">
        <v>123</v>
      </c>
      <c r="L73" s="11" t="s">
        <v>731</v>
      </c>
      <c r="M73" s="11">
        <v>5198</v>
      </c>
      <c r="N73" s="11" t="s">
        <v>123</v>
      </c>
      <c r="O73" s="11" t="s">
        <v>123</v>
      </c>
      <c r="P73" s="11"/>
      <c r="Q73" s="11" t="s">
        <v>123</v>
      </c>
      <c r="R73" s="11"/>
      <c r="S73" s="11" t="s">
        <v>123</v>
      </c>
      <c r="T73" s="11" t="s">
        <v>123</v>
      </c>
      <c r="U73" s="11"/>
      <c r="V73" s="11" t="s">
        <v>123</v>
      </c>
      <c r="W73" s="11" t="s">
        <v>123</v>
      </c>
      <c r="X73" s="11" t="s">
        <v>115</v>
      </c>
      <c r="Y73" s="11" t="s">
        <v>350</v>
      </c>
      <c r="Z73" s="11" t="s">
        <v>123</v>
      </c>
      <c r="AA73" s="11"/>
      <c r="AB73" s="11" t="s">
        <v>123</v>
      </c>
      <c r="AC73" s="11"/>
      <c r="AD73" s="11" t="s">
        <v>123</v>
      </c>
      <c r="AE73" s="11" t="s">
        <v>123</v>
      </c>
      <c r="AF73" s="11" t="s">
        <v>115</v>
      </c>
      <c r="AG73" s="11" t="s">
        <v>115</v>
      </c>
      <c r="AH73" s="11" t="s">
        <v>123</v>
      </c>
      <c r="AI73" s="11"/>
      <c r="AJ73" s="11" t="s">
        <v>123</v>
      </c>
      <c r="AK73" s="11" t="s">
        <v>123</v>
      </c>
      <c r="AL73" s="11" t="s">
        <v>123</v>
      </c>
      <c r="AM73" s="11" t="s">
        <v>123</v>
      </c>
      <c r="AN73" s="11" t="s">
        <v>123</v>
      </c>
      <c r="AO73" s="11" t="s">
        <v>123</v>
      </c>
      <c r="AP73" s="11" t="s">
        <v>123</v>
      </c>
      <c r="AQ73" s="11" t="s">
        <v>123</v>
      </c>
      <c r="AR73" s="11"/>
      <c r="AS73" s="11" t="s">
        <v>123</v>
      </c>
      <c r="AT73" s="11" t="s">
        <v>123</v>
      </c>
      <c r="AU73" s="11"/>
      <c r="AV73" s="11"/>
      <c r="AW73" s="11" t="s">
        <v>123</v>
      </c>
      <c r="AX73" s="11"/>
      <c r="AY73" s="11" t="s">
        <v>123</v>
      </c>
      <c r="AZ73" s="11"/>
      <c r="BA73" s="11" t="s">
        <v>123</v>
      </c>
      <c r="BB73" s="11"/>
      <c r="BC73" s="11"/>
      <c r="BD73" s="11"/>
    </row>
    <row r="74" spans="1:56" ht="172.8" x14ac:dyDescent="0.3">
      <c r="A74" s="11" t="s">
        <v>247</v>
      </c>
      <c r="B74" s="11" t="s">
        <v>248</v>
      </c>
      <c r="C74" s="11" t="s">
        <v>2962</v>
      </c>
      <c r="D74" s="11" t="s">
        <v>3018</v>
      </c>
      <c r="E74" s="11" t="s">
        <v>566</v>
      </c>
      <c r="F74" s="11" t="s">
        <v>247</v>
      </c>
      <c r="G74" s="11" t="s">
        <v>115</v>
      </c>
      <c r="H74" s="11" t="s">
        <v>93</v>
      </c>
      <c r="I74" s="11" t="s">
        <v>6</v>
      </c>
      <c r="J74" s="11" t="s">
        <v>6</v>
      </c>
      <c r="K74" s="11" t="s">
        <v>2895</v>
      </c>
      <c r="L74" s="11" t="s">
        <v>725</v>
      </c>
      <c r="M74" s="11">
        <v>194468</v>
      </c>
      <c r="N74" s="11">
        <v>6720400</v>
      </c>
      <c r="O74" s="11" t="s">
        <v>1160</v>
      </c>
      <c r="P74" s="11"/>
      <c r="Q74" s="11" t="s">
        <v>726</v>
      </c>
      <c r="R74" s="11"/>
      <c r="S74" s="11" t="s">
        <v>123</v>
      </c>
      <c r="T74" s="11">
        <v>0</v>
      </c>
      <c r="U74" s="11"/>
      <c r="V74" s="11">
        <v>72</v>
      </c>
      <c r="W74" s="11">
        <v>28.000000000000004</v>
      </c>
      <c r="X74" s="11" t="s">
        <v>115</v>
      </c>
      <c r="Y74" s="11" t="s">
        <v>181</v>
      </c>
      <c r="Z74" s="11" t="s">
        <v>717</v>
      </c>
      <c r="AA74" s="11"/>
      <c r="AB74" s="11" t="s">
        <v>1283</v>
      </c>
      <c r="AC74" s="11"/>
      <c r="AD74" s="11" t="s">
        <v>115</v>
      </c>
      <c r="AE74" s="11" t="s">
        <v>115</v>
      </c>
      <c r="AF74" s="11" t="s">
        <v>115</v>
      </c>
      <c r="AG74" s="11" t="s">
        <v>115</v>
      </c>
      <c r="AH74" s="11" t="s">
        <v>2917</v>
      </c>
      <c r="AI74" s="11"/>
      <c r="AJ74" s="11">
        <v>30</v>
      </c>
      <c r="AK74" s="11">
        <v>2</v>
      </c>
      <c r="AL74" s="11">
        <v>2</v>
      </c>
      <c r="AM74" s="11">
        <v>0</v>
      </c>
      <c r="AN74" s="11">
        <v>2</v>
      </c>
      <c r="AO74" s="11">
        <v>100000</v>
      </c>
      <c r="AP74" s="11" t="s">
        <v>117</v>
      </c>
      <c r="AQ74" s="11" t="s">
        <v>114</v>
      </c>
      <c r="AR74" s="11"/>
      <c r="AS74" s="11" t="s">
        <v>114</v>
      </c>
      <c r="AT74" s="11" t="s">
        <v>123</v>
      </c>
      <c r="AU74" s="11"/>
      <c r="AV74" s="11"/>
      <c r="AW74" s="11" t="s">
        <v>118</v>
      </c>
      <c r="AX74" s="11"/>
      <c r="AY74" s="11" t="s">
        <v>119</v>
      </c>
      <c r="AZ74" s="11"/>
      <c r="BA74" s="11" t="s">
        <v>115</v>
      </c>
      <c r="BB74" s="11"/>
      <c r="BC74" s="11"/>
      <c r="BD74" s="11"/>
    </row>
    <row r="75" spans="1:56" ht="43.2" x14ac:dyDescent="0.3">
      <c r="A75" s="11" t="s">
        <v>2209</v>
      </c>
      <c r="B75" s="11" t="s">
        <v>2615</v>
      </c>
      <c r="C75" s="11" t="s">
        <v>2959</v>
      </c>
      <c r="D75" s="26" t="s">
        <v>3018</v>
      </c>
      <c r="E75" s="11" t="s">
        <v>566</v>
      </c>
      <c r="F75" s="11" t="s">
        <v>2209</v>
      </c>
      <c r="G75" s="11" t="s">
        <v>115</v>
      </c>
      <c r="H75" s="11" t="s">
        <v>13</v>
      </c>
      <c r="I75" s="11" t="s">
        <v>13</v>
      </c>
      <c r="J75" s="11" t="s">
        <v>62</v>
      </c>
      <c r="K75" s="11" t="s">
        <v>123</v>
      </c>
      <c r="L75" s="11" t="s">
        <v>123</v>
      </c>
      <c r="M75" s="11">
        <v>9970</v>
      </c>
      <c r="N75" s="11" t="s">
        <v>123</v>
      </c>
      <c r="O75" s="11" t="s">
        <v>123</v>
      </c>
      <c r="P75" s="11"/>
      <c r="Q75" s="11" t="s">
        <v>123</v>
      </c>
      <c r="R75" s="11"/>
      <c r="S75" s="11" t="s">
        <v>123</v>
      </c>
      <c r="T75" s="11">
        <v>0</v>
      </c>
      <c r="U75" s="11"/>
      <c r="V75" s="11" t="s">
        <v>123</v>
      </c>
      <c r="W75" s="11" t="s">
        <v>123</v>
      </c>
      <c r="X75" s="11" t="s">
        <v>115</v>
      </c>
      <c r="Y75" s="11" t="s">
        <v>123</v>
      </c>
      <c r="Z75" s="11" t="s">
        <v>123</v>
      </c>
      <c r="AA75" s="11"/>
      <c r="AB75" s="11" t="s">
        <v>123</v>
      </c>
      <c r="AC75" s="11"/>
      <c r="AD75" s="11" t="s">
        <v>123</v>
      </c>
      <c r="AE75" s="11" t="s">
        <v>123</v>
      </c>
      <c r="AF75" s="11" t="s">
        <v>115</v>
      </c>
      <c r="AG75" s="11" t="s">
        <v>115</v>
      </c>
      <c r="AH75" s="11" t="s">
        <v>123</v>
      </c>
      <c r="AI75" s="11"/>
      <c r="AJ75" s="11" t="s">
        <v>123</v>
      </c>
      <c r="AK75" s="11" t="s">
        <v>123</v>
      </c>
      <c r="AL75" s="11" t="s">
        <v>123</v>
      </c>
      <c r="AM75" s="11" t="s">
        <v>123</v>
      </c>
      <c r="AN75" s="11" t="s">
        <v>123</v>
      </c>
      <c r="AO75" s="11" t="s">
        <v>123</v>
      </c>
      <c r="AP75" s="11" t="s">
        <v>123</v>
      </c>
      <c r="AQ75" s="11" t="s">
        <v>123</v>
      </c>
      <c r="AR75" s="11"/>
      <c r="AS75" s="11" t="s">
        <v>123</v>
      </c>
      <c r="AT75" s="11" t="s">
        <v>123</v>
      </c>
      <c r="AU75" s="11"/>
      <c r="AV75" s="11"/>
      <c r="AW75" s="11" t="s">
        <v>123</v>
      </c>
      <c r="AX75" s="11"/>
      <c r="AY75" s="11" t="s">
        <v>123</v>
      </c>
      <c r="AZ75" s="11"/>
      <c r="BA75" s="11" t="s">
        <v>123</v>
      </c>
      <c r="BB75" s="11"/>
      <c r="BC75" s="11"/>
      <c r="BD75" s="11"/>
    </row>
    <row r="76" spans="1:56" ht="57.6" x14ac:dyDescent="0.3">
      <c r="A76" s="11" t="s">
        <v>2210</v>
      </c>
      <c r="B76" s="11" t="s">
        <v>1642</v>
      </c>
      <c r="C76" s="11" t="s">
        <v>2961</v>
      </c>
      <c r="D76" s="11" t="s">
        <v>3018</v>
      </c>
      <c r="E76" s="11" t="s">
        <v>818</v>
      </c>
      <c r="F76" s="11" t="s">
        <v>2210</v>
      </c>
      <c r="G76" s="11" t="s">
        <v>115</v>
      </c>
      <c r="H76" s="11" t="s">
        <v>13</v>
      </c>
      <c r="I76" s="11" t="s">
        <v>62</v>
      </c>
      <c r="J76" s="11" t="s">
        <v>62</v>
      </c>
      <c r="K76" s="11" t="s">
        <v>123</v>
      </c>
      <c r="L76" s="11" t="s">
        <v>123</v>
      </c>
      <c r="M76" s="11">
        <v>1709</v>
      </c>
      <c r="N76" s="11" t="s">
        <v>123</v>
      </c>
      <c r="O76" s="11" t="s">
        <v>123</v>
      </c>
      <c r="P76" s="11"/>
      <c r="Q76" s="11" t="s">
        <v>123</v>
      </c>
      <c r="R76" s="11"/>
      <c r="S76" s="11" t="s">
        <v>123</v>
      </c>
      <c r="T76" s="11">
        <v>0</v>
      </c>
      <c r="U76" s="11"/>
      <c r="V76" s="11" t="s">
        <v>123</v>
      </c>
      <c r="W76" s="11" t="s">
        <v>123</v>
      </c>
      <c r="X76" s="11" t="s">
        <v>115</v>
      </c>
      <c r="Y76" s="11" t="s">
        <v>181</v>
      </c>
      <c r="Z76" s="11" t="s">
        <v>123</v>
      </c>
      <c r="AA76" s="11"/>
      <c r="AB76" s="11" t="s">
        <v>123</v>
      </c>
      <c r="AC76" s="11"/>
      <c r="AD76" s="11" t="s">
        <v>123</v>
      </c>
      <c r="AE76" s="11" t="s">
        <v>123</v>
      </c>
      <c r="AF76" s="11" t="s">
        <v>115</v>
      </c>
      <c r="AG76" s="11" t="s">
        <v>115</v>
      </c>
      <c r="AH76" s="11" t="s">
        <v>123</v>
      </c>
      <c r="AI76" s="11"/>
      <c r="AJ76" s="11" t="s">
        <v>123</v>
      </c>
      <c r="AK76" s="11" t="s">
        <v>123</v>
      </c>
      <c r="AL76" s="11" t="s">
        <v>123</v>
      </c>
      <c r="AM76" s="11" t="s">
        <v>123</v>
      </c>
      <c r="AN76" s="11" t="s">
        <v>123</v>
      </c>
      <c r="AO76" s="11" t="s">
        <v>123</v>
      </c>
      <c r="AP76" s="11" t="s">
        <v>123</v>
      </c>
      <c r="AQ76" s="11" t="s">
        <v>123</v>
      </c>
      <c r="AR76" s="11"/>
      <c r="AS76" s="11" t="s">
        <v>123</v>
      </c>
      <c r="AT76" s="11" t="s">
        <v>123</v>
      </c>
      <c r="AU76" s="11"/>
      <c r="AV76" s="11"/>
      <c r="AW76" s="11" t="s">
        <v>123</v>
      </c>
      <c r="AX76" s="11"/>
      <c r="AY76" s="11" t="s">
        <v>123</v>
      </c>
      <c r="AZ76" s="11"/>
      <c r="BA76" s="11" t="s">
        <v>123</v>
      </c>
      <c r="BB76" s="11"/>
      <c r="BC76" s="11" t="s">
        <v>1368</v>
      </c>
      <c r="BD76" s="11" t="s">
        <v>1408</v>
      </c>
    </row>
    <row r="77" spans="1:56" ht="144" x14ac:dyDescent="0.3">
      <c r="A77" s="11" t="s">
        <v>1404</v>
      </c>
      <c r="B77" s="11" t="s">
        <v>2423</v>
      </c>
      <c r="C77" s="11" t="s">
        <v>2961</v>
      </c>
      <c r="D77" s="11" t="s">
        <v>3018</v>
      </c>
      <c r="E77" s="11" t="s">
        <v>818</v>
      </c>
      <c r="F77" s="11" t="s">
        <v>1404</v>
      </c>
      <c r="G77" s="11" t="s">
        <v>115</v>
      </c>
      <c r="H77" s="11" t="s">
        <v>4</v>
      </c>
      <c r="I77" s="11" t="s">
        <v>58</v>
      </c>
      <c r="J77" s="11"/>
      <c r="K77" s="11" t="s">
        <v>1405</v>
      </c>
      <c r="L77" s="11" t="s">
        <v>1554</v>
      </c>
      <c r="M77" s="11">
        <v>18099</v>
      </c>
      <c r="N77" s="11">
        <v>260259</v>
      </c>
      <c r="O77" s="11" t="s">
        <v>1160</v>
      </c>
      <c r="P77" s="11"/>
      <c r="Q77" s="11" t="s">
        <v>123</v>
      </c>
      <c r="R77" s="11"/>
      <c r="S77" s="11" t="s">
        <v>123</v>
      </c>
      <c r="T77" s="11">
        <v>0</v>
      </c>
      <c r="U77" s="11"/>
      <c r="V77" s="11" t="s">
        <v>123</v>
      </c>
      <c r="W77" s="11" t="s">
        <v>123</v>
      </c>
      <c r="X77" s="11" t="s">
        <v>115</v>
      </c>
      <c r="Y77" s="11" t="s">
        <v>181</v>
      </c>
      <c r="Z77" s="11" t="s">
        <v>123</v>
      </c>
      <c r="AA77" s="11"/>
      <c r="AB77" s="11" t="s">
        <v>123</v>
      </c>
      <c r="AC77" s="11"/>
      <c r="AD77" s="11" t="s">
        <v>123</v>
      </c>
      <c r="AE77" s="11" t="s">
        <v>123</v>
      </c>
      <c r="AF77" s="11" t="s">
        <v>115</v>
      </c>
      <c r="AG77" s="11" t="s">
        <v>115</v>
      </c>
      <c r="AH77" s="11" t="s">
        <v>123</v>
      </c>
      <c r="AI77" s="11"/>
      <c r="AJ77" s="11" t="s">
        <v>123</v>
      </c>
      <c r="AK77" s="11" t="s">
        <v>123</v>
      </c>
      <c r="AL77" s="11" t="s">
        <v>123</v>
      </c>
      <c r="AM77" s="11" t="s">
        <v>123</v>
      </c>
      <c r="AN77" s="11" t="s">
        <v>123</v>
      </c>
      <c r="AO77" s="11" t="s">
        <v>123</v>
      </c>
      <c r="AP77" s="11" t="s">
        <v>123</v>
      </c>
      <c r="AQ77" s="11" t="s">
        <v>123</v>
      </c>
      <c r="AR77" s="11"/>
      <c r="AS77" s="11" t="s">
        <v>123</v>
      </c>
      <c r="AT77" s="11" t="s">
        <v>123</v>
      </c>
      <c r="AU77" s="11"/>
      <c r="AV77" s="11"/>
      <c r="AW77" s="11" t="s">
        <v>123</v>
      </c>
      <c r="AX77" s="11"/>
      <c r="AY77" s="11" t="s">
        <v>123</v>
      </c>
      <c r="AZ77" s="11"/>
      <c r="BA77" s="11" t="s">
        <v>123</v>
      </c>
      <c r="BB77" s="11"/>
      <c r="BC77" s="11"/>
      <c r="BD77" s="11"/>
    </row>
    <row r="78" spans="1:56" ht="144" x14ac:dyDescent="0.3">
      <c r="A78" s="11" t="s">
        <v>231</v>
      </c>
      <c r="B78" s="11" t="s">
        <v>232</v>
      </c>
      <c r="C78" s="11" t="s">
        <v>2962</v>
      </c>
      <c r="D78" s="11" t="s">
        <v>41</v>
      </c>
      <c r="E78" s="11" t="s">
        <v>818</v>
      </c>
      <c r="F78" s="11" t="s">
        <v>231</v>
      </c>
      <c r="G78" s="11" t="s">
        <v>115</v>
      </c>
      <c r="H78" s="11" t="s">
        <v>93</v>
      </c>
      <c r="I78" s="11" t="s">
        <v>6</v>
      </c>
      <c r="J78" s="11" t="s">
        <v>6</v>
      </c>
      <c r="K78" s="11" t="s">
        <v>1544</v>
      </c>
      <c r="L78" s="11" t="s">
        <v>735</v>
      </c>
      <c r="M78" s="11">
        <v>24913</v>
      </c>
      <c r="N78" s="11">
        <v>448387</v>
      </c>
      <c r="O78" s="11" t="s">
        <v>1545</v>
      </c>
      <c r="P78" s="11" t="s">
        <v>1546</v>
      </c>
      <c r="Q78" s="11" t="s">
        <v>1547</v>
      </c>
      <c r="R78" s="11" t="s">
        <v>1480</v>
      </c>
      <c r="S78" s="11" t="s">
        <v>123</v>
      </c>
      <c r="T78" s="11">
        <v>0</v>
      </c>
      <c r="U78" s="11"/>
      <c r="V78" s="11">
        <v>100</v>
      </c>
      <c r="W78" s="11">
        <v>0</v>
      </c>
      <c r="X78" s="11" t="s">
        <v>115</v>
      </c>
      <c r="Y78" s="11" t="s">
        <v>181</v>
      </c>
      <c r="Z78" s="11" t="s">
        <v>717</v>
      </c>
      <c r="AA78" s="11"/>
      <c r="AB78" s="11" t="s">
        <v>1478</v>
      </c>
      <c r="AC78" s="11"/>
      <c r="AD78" s="11" t="s">
        <v>115</v>
      </c>
      <c r="AE78" s="11" t="s">
        <v>115</v>
      </c>
      <c r="AF78" s="11" t="s">
        <v>115</v>
      </c>
      <c r="AG78" s="11" t="s">
        <v>115</v>
      </c>
      <c r="AH78" s="11" t="s">
        <v>147</v>
      </c>
      <c r="AI78" s="11"/>
      <c r="AJ78" s="11">
        <v>80</v>
      </c>
      <c r="AK78" s="11">
        <v>1</v>
      </c>
      <c r="AL78" s="11">
        <v>1</v>
      </c>
      <c r="AM78" s="11">
        <v>0</v>
      </c>
      <c r="AN78" s="11">
        <v>1</v>
      </c>
      <c r="AO78" s="11">
        <v>3000</v>
      </c>
      <c r="AP78" s="11" t="s">
        <v>115</v>
      </c>
      <c r="AQ78" s="11" t="s">
        <v>114</v>
      </c>
      <c r="AR78" s="11"/>
      <c r="AS78" s="11" t="s">
        <v>115</v>
      </c>
      <c r="AT78" s="11" t="s">
        <v>129</v>
      </c>
      <c r="AU78" s="11"/>
      <c r="AV78" s="11"/>
      <c r="AW78" s="11" t="s">
        <v>118</v>
      </c>
      <c r="AX78" s="11"/>
      <c r="AY78" s="11" t="s">
        <v>614</v>
      </c>
      <c r="AZ78" s="11"/>
      <c r="BA78" s="11" t="s">
        <v>114</v>
      </c>
      <c r="BB78" s="11"/>
      <c r="BC78" s="11" t="s">
        <v>1402</v>
      </c>
      <c r="BD78" s="11" t="s">
        <v>1479</v>
      </c>
    </row>
    <row r="79" spans="1:56" ht="172.8" x14ac:dyDescent="0.3">
      <c r="A79" s="11" t="s">
        <v>245</v>
      </c>
      <c r="B79" s="11" t="s">
        <v>1518</v>
      </c>
      <c r="C79" s="11" t="s">
        <v>2959</v>
      </c>
      <c r="D79" s="11" t="s">
        <v>2872</v>
      </c>
      <c r="E79" s="11" t="s">
        <v>566</v>
      </c>
      <c r="F79" s="11" t="s">
        <v>2213</v>
      </c>
      <c r="G79" s="11" t="s">
        <v>115</v>
      </c>
      <c r="H79" s="11" t="s">
        <v>22</v>
      </c>
      <c r="I79" s="11" t="s">
        <v>22</v>
      </c>
      <c r="J79" s="11" t="s">
        <v>246</v>
      </c>
      <c r="K79" s="11" t="s">
        <v>709</v>
      </c>
      <c r="L79" s="11" t="s">
        <v>702</v>
      </c>
      <c r="M79" s="11">
        <v>5051</v>
      </c>
      <c r="N79" s="11">
        <v>1007963</v>
      </c>
      <c r="O79" s="11" t="s">
        <v>1187</v>
      </c>
      <c r="P79" s="11"/>
      <c r="Q79" s="11" t="s">
        <v>710</v>
      </c>
      <c r="R79" s="11"/>
      <c r="S79" s="11">
        <v>100</v>
      </c>
      <c r="T79" s="11">
        <v>0</v>
      </c>
      <c r="U79" s="11"/>
      <c r="V79" s="11">
        <v>90</v>
      </c>
      <c r="W79" s="11">
        <v>10</v>
      </c>
      <c r="X79" s="11" t="s">
        <v>115</v>
      </c>
      <c r="Y79" s="11" t="s">
        <v>181</v>
      </c>
      <c r="Z79" s="11" t="s">
        <v>614</v>
      </c>
      <c r="AA79" s="11"/>
      <c r="AB79" s="11" t="s">
        <v>1283</v>
      </c>
      <c r="AC79" s="11"/>
      <c r="AD79" s="11" t="s">
        <v>115</v>
      </c>
      <c r="AE79" s="11" t="s">
        <v>115</v>
      </c>
      <c r="AF79" s="11" t="s">
        <v>115</v>
      </c>
      <c r="AG79" s="11" t="s">
        <v>115</v>
      </c>
      <c r="AH79" s="11" t="s">
        <v>141</v>
      </c>
      <c r="AI79" s="11"/>
      <c r="AJ79" s="11">
        <v>99</v>
      </c>
      <c r="AK79" s="11">
        <v>0</v>
      </c>
      <c r="AL79" s="11">
        <v>0</v>
      </c>
      <c r="AM79" s="11">
        <v>0</v>
      </c>
      <c r="AN79" s="11">
        <v>1</v>
      </c>
      <c r="AO79" s="11">
        <v>24000</v>
      </c>
      <c r="AP79" s="11">
        <v>14000</v>
      </c>
      <c r="AQ79" s="11" t="s">
        <v>114</v>
      </c>
      <c r="AR79" s="11"/>
      <c r="AS79" s="11" t="s">
        <v>115</v>
      </c>
      <c r="AT79" s="11" t="s">
        <v>129</v>
      </c>
      <c r="AU79" s="11"/>
      <c r="AV79" s="11"/>
      <c r="AW79" s="11" t="s">
        <v>118</v>
      </c>
      <c r="AX79" s="11"/>
      <c r="AY79" s="11" t="s">
        <v>614</v>
      </c>
      <c r="AZ79" s="11"/>
      <c r="BA79" s="11" t="s">
        <v>114</v>
      </c>
      <c r="BB79" s="11"/>
      <c r="BC79" s="11" t="s">
        <v>1403</v>
      </c>
      <c r="BD79" s="11" t="s">
        <v>245</v>
      </c>
    </row>
    <row r="80" spans="1:56" ht="43.2" x14ac:dyDescent="0.3">
      <c r="A80" s="11" t="s">
        <v>2214</v>
      </c>
      <c r="B80" s="11" t="s">
        <v>2345</v>
      </c>
      <c r="C80" s="11" t="s">
        <v>2959</v>
      </c>
      <c r="D80" s="26" t="s">
        <v>3018</v>
      </c>
      <c r="E80" s="11" t="s">
        <v>818</v>
      </c>
      <c r="F80" s="11" t="s">
        <v>2214</v>
      </c>
      <c r="G80" s="11" t="s">
        <v>115</v>
      </c>
      <c r="H80" s="11" t="s">
        <v>4</v>
      </c>
      <c r="I80" s="11" t="s">
        <v>59</v>
      </c>
      <c r="J80" s="11" t="s">
        <v>59</v>
      </c>
      <c r="K80" s="11" t="s">
        <v>123</v>
      </c>
      <c r="L80" s="11" t="s">
        <v>123</v>
      </c>
      <c r="M80" s="11" t="s">
        <v>123</v>
      </c>
      <c r="N80" s="11" t="s">
        <v>123</v>
      </c>
      <c r="O80" s="11" t="s">
        <v>123</v>
      </c>
      <c r="P80" s="11"/>
      <c r="Q80" s="11" t="s">
        <v>123</v>
      </c>
      <c r="R80" s="11"/>
      <c r="S80" s="11" t="s">
        <v>123</v>
      </c>
      <c r="T80" s="11">
        <v>0</v>
      </c>
      <c r="U80" s="11"/>
      <c r="V80" s="11" t="s">
        <v>123</v>
      </c>
      <c r="W80" s="11" t="s">
        <v>123</v>
      </c>
      <c r="X80" s="11" t="s">
        <v>115</v>
      </c>
      <c r="Y80" s="11" t="s">
        <v>2215</v>
      </c>
      <c r="Z80" s="11" t="s">
        <v>123</v>
      </c>
      <c r="AA80" s="11"/>
      <c r="AB80" s="11" t="s">
        <v>123</v>
      </c>
      <c r="AC80" s="11"/>
      <c r="AD80" s="11" t="s">
        <v>123</v>
      </c>
      <c r="AE80" s="11" t="s">
        <v>123</v>
      </c>
      <c r="AF80" s="11" t="s">
        <v>115</v>
      </c>
      <c r="AG80" s="11" t="s">
        <v>114</v>
      </c>
      <c r="AH80" s="11" t="s">
        <v>123</v>
      </c>
      <c r="AI80" s="11"/>
      <c r="AJ80" s="11" t="s">
        <v>123</v>
      </c>
      <c r="AK80" s="11" t="s">
        <v>123</v>
      </c>
      <c r="AL80" s="11" t="s">
        <v>123</v>
      </c>
      <c r="AM80" s="11" t="s">
        <v>123</v>
      </c>
      <c r="AN80" s="11" t="s">
        <v>123</v>
      </c>
      <c r="AO80" s="11" t="s">
        <v>123</v>
      </c>
      <c r="AP80" s="11" t="s">
        <v>123</v>
      </c>
      <c r="AQ80" s="11" t="s">
        <v>123</v>
      </c>
      <c r="AR80" s="11"/>
      <c r="AS80" s="11" t="s">
        <v>123</v>
      </c>
      <c r="AT80" s="11" t="s">
        <v>123</v>
      </c>
      <c r="AU80" s="11"/>
      <c r="AV80" s="11"/>
      <c r="AW80" s="11" t="s">
        <v>123</v>
      </c>
      <c r="AX80" s="11"/>
      <c r="AY80" s="11" t="s">
        <v>123</v>
      </c>
      <c r="AZ80" s="11"/>
      <c r="BA80" s="11" t="s">
        <v>123</v>
      </c>
      <c r="BB80" s="11"/>
      <c r="BC80" s="11"/>
      <c r="BD80" s="11"/>
    </row>
    <row r="81" spans="1:56" ht="216" x14ac:dyDescent="0.3">
      <c r="A81" s="11" t="s">
        <v>35</v>
      </c>
      <c r="B81" s="11" t="s">
        <v>893</v>
      </c>
      <c r="C81" s="11" t="s">
        <v>1467</v>
      </c>
      <c r="D81" s="11" t="s">
        <v>34</v>
      </c>
      <c r="E81" s="26" t="s">
        <v>818</v>
      </c>
      <c r="F81" s="11" t="s">
        <v>35</v>
      </c>
      <c r="G81" s="11" t="s">
        <v>115</v>
      </c>
      <c r="H81" s="11" t="s">
        <v>93</v>
      </c>
      <c r="I81" s="11" t="s">
        <v>6</v>
      </c>
      <c r="J81" s="11" t="s">
        <v>6</v>
      </c>
      <c r="K81" s="11" t="s">
        <v>1045</v>
      </c>
      <c r="L81" s="11" t="s">
        <v>702</v>
      </c>
      <c r="M81" s="11">
        <v>16218</v>
      </c>
      <c r="N81" s="11">
        <v>160556</v>
      </c>
      <c r="O81" s="11" t="s">
        <v>1161</v>
      </c>
      <c r="P81" s="11"/>
      <c r="Q81" s="11" t="s">
        <v>732</v>
      </c>
      <c r="R81" s="11"/>
      <c r="S81" s="11">
        <v>100</v>
      </c>
      <c r="T81" s="11">
        <v>0</v>
      </c>
      <c r="U81" s="11" t="s">
        <v>364</v>
      </c>
      <c r="V81" s="11" t="s">
        <v>123</v>
      </c>
      <c r="W81" s="11" t="s">
        <v>123</v>
      </c>
      <c r="X81" s="11" t="s">
        <v>115</v>
      </c>
      <c r="Y81" s="11" t="s">
        <v>181</v>
      </c>
      <c r="Z81" s="11" t="s">
        <v>1274</v>
      </c>
      <c r="AA81" s="11" t="s">
        <v>1276</v>
      </c>
      <c r="AB81" s="11" t="s">
        <v>1299</v>
      </c>
      <c r="AC81" s="11" t="s">
        <v>365</v>
      </c>
      <c r="AD81" s="11" t="s">
        <v>115</v>
      </c>
      <c r="AE81" s="11" t="s">
        <v>115</v>
      </c>
      <c r="AF81" s="11" t="s">
        <v>115</v>
      </c>
      <c r="AG81" s="11" t="s">
        <v>115</v>
      </c>
      <c r="AH81" s="11" t="s">
        <v>141</v>
      </c>
      <c r="AI81" s="11"/>
      <c r="AJ81" s="11">
        <v>0</v>
      </c>
      <c r="AK81" s="11">
        <v>2</v>
      </c>
      <c r="AL81" s="11">
        <v>2</v>
      </c>
      <c r="AM81" s="11">
        <v>0</v>
      </c>
      <c r="AN81" s="11">
        <v>0</v>
      </c>
      <c r="AO81" s="11" t="s">
        <v>123</v>
      </c>
      <c r="AP81" s="11">
        <v>0</v>
      </c>
      <c r="AQ81" s="11" t="s">
        <v>366</v>
      </c>
      <c r="AR81" s="11"/>
      <c r="AS81" s="11" t="s">
        <v>115</v>
      </c>
      <c r="AT81" s="11" t="s">
        <v>126</v>
      </c>
      <c r="AU81" s="11"/>
      <c r="AV81" s="11" t="s">
        <v>367</v>
      </c>
      <c r="AW81" s="11" t="s">
        <v>1332</v>
      </c>
      <c r="AX81" s="11" t="s">
        <v>162</v>
      </c>
      <c r="AY81" s="11" t="s">
        <v>617</v>
      </c>
      <c r="AZ81" s="11"/>
      <c r="BA81" s="11" t="s">
        <v>115</v>
      </c>
      <c r="BB81" s="11" t="s">
        <v>1316</v>
      </c>
      <c r="BC81" s="11"/>
      <c r="BD81" s="11"/>
    </row>
    <row r="82" spans="1:56" ht="129.6" x14ac:dyDescent="0.3">
      <c r="A82" s="11" t="s">
        <v>167</v>
      </c>
      <c r="B82" s="11" t="s">
        <v>164</v>
      </c>
      <c r="C82" s="11" t="s">
        <v>2962</v>
      </c>
      <c r="D82" s="26" t="s">
        <v>3018</v>
      </c>
      <c r="E82" s="11" t="s">
        <v>566</v>
      </c>
      <c r="F82" s="11" t="s">
        <v>167</v>
      </c>
      <c r="G82" s="11" t="s">
        <v>115</v>
      </c>
      <c r="H82" s="11" t="s">
        <v>93</v>
      </c>
      <c r="I82" s="11" t="s">
        <v>6</v>
      </c>
      <c r="J82" s="11" t="s">
        <v>6</v>
      </c>
      <c r="K82" s="11" t="s">
        <v>722</v>
      </c>
      <c r="L82" s="11" t="s">
        <v>707</v>
      </c>
      <c r="M82" s="11">
        <v>2799</v>
      </c>
      <c r="N82" s="11">
        <v>16104385</v>
      </c>
      <c r="O82" s="11" t="s">
        <v>1160</v>
      </c>
      <c r="P82" s="11"/>
      <c r="Q82" s="11" t="s">
        <v>2758</v>
      </c>
      <c r="R82" s="11" t="s">
        <v>2757</v>
      </c>
      <c r="S82" s="11" t="s">
        <v>123</v>
      </c>
      <c r="T82" s="11" t="s">
        <v>123</v>
      </c>
      <c r="U82" s="11"/>
      <c r="V82" s="11">
        <v>100</v>
      </c>
      <c r="W82" s="11">
        <v>0</v>
      </c>
      <c r="X82" s="11" t="s">
        <v>115</v>
      </c>
      <c r="Y82" s="11" t="s">
        <v>181</v>
      </c>
      <c r="Z82" s="11" t="s">
        <v>134</v>
      </c>
      <c r="AA82" s="11"/>
      <c r="AB82" s="11" t="s">
        <v>1283</v>
      </c>
      <c r="AC82" s="11"/>
      <c r="AD82" s="11" t="s">
        <v>115</v>
      </c>
      <c r="AE82" s="11" t="s">
        <v>115</v>
      </c>
      <c r="AF82" s="11" t="s">
        <v>115</v>
      </c>
      <c r="AG82" s="11" t="s">
        <v>115</v>
      </c>
      <c r="AH82" s="11" t="s">
        <v>723</v>
      </c>
      <c r="AI82" s="11"/>
      <c r="AJ82" s="11">
        <v>100</v>
      </c>
      <c r="AK82" s="11">
        <v>2</v>
      </c>
      <c r="AL82" s="11">
        <v>1</v>
      </c>
      <c r="AM82" s="11">
        <v>1</v>
      </c>
      <c r="AN82" s="11">
        <v>1</v>
      </c>
      <c r="AO82" s="11">
        <v>210000</v>
      </c>
      <c r="AP82" s="11" t="s">
        <v>117</v>
      </c>
      <c r="AQ82" s="11" t="s">
        <v>114</v>
      </c>
      <c r="AR82" s="11"/>
      <c r="AS82" s="11" t="s">
        <v>115</v>
      </c>
      <c r="AT82" s="11" t="s">
        <v>166</v>
      </c>
      <c r="AU82" s="11" t="s">
        <v>303</v>
      </c>
      <c r="AV82" s="11"/>
      <c r="AW82" s="11" t="s">
        <v>724</v>
      </c>
      <c r="AX82" s="11"/>
      <c r="AY82" s="11" t="s">
        <v>617</v>
      </c>
      <c r="AZ82" s="11"/>
      <c r="BA82" s="11" t="s">
        <v>114</v>
      </c>
      <c r="BB82" s="11"/>
      <c r="BC82" s="11"/>
      <c r="BD82" s="11"/>
    </row>
    <row r="83" spans="1:56" ht="302.39999999999998" x14ac:dyDescent="0.3">
      <c r="A83" s="11" t="s">
        <v>163</v>
      </c>
      <c r="B83" s="11" t="s">
        <v>164</v>
      </c>
      <c r="C83" s="11" t="s">
        <v>2962</v>
      </c>
      <c r="D83" s="26" t="s">
        <v>3018</v>
      </c>
      <c r="E83" s="11" t="s">
        <v>566</v>
      </c>
      <c r="F83" s="11" t="s">
        <v>163</v>
      </c>
      <c r="G83" s="11" t="s">
        <v>115</v>
      </c>
      <c r="H83" s="11" t="s">
        <v>93</v>
      </c>
      <c r="I83" s="11" t="s">
        <v>6</v>
      </c>
      <c r="J83" s="11" t="s">
        <v>6</v>
      </c>
      <c r="K83" s="11" t="s">
        <v>2896</v>
      </c>
      <c r="L83" s="11" t="s">
        <v>618</v>
      </c>
      <c r="M83" s="11">
        <v>138466</v>
      </c>
      <c r="N83" s="11">
        <v>9430145</v>
      </c>
      <c r="O83" s="11" t="s">
        <v>1160</v>
      </c>
      <c r="P83" s="11"/>
      <c r="Q83" s="11" t="s">
        <v>2756</v>
      </c>
      <c r="R83" s="11" t="s">
        <v>2760</v>
      </c>
      <c r="S83" s="11" t="s">
        <v>123</v>
      </c>
      <c r="T83" s="11" t="s">
        <v>123</v>
      </c>
      <c r="U83" s="11"/>
      <c r="V83" s="11">
        <v>100</v>
      </c>
      <c r="W83" s="11">
        <v>0</v>
      </c>
      <c r="X83" s="11" t="s">
        <v>115</v>
      </c>
      <c r="Y83" s="11" t="s">
        <v>181</v>
      </c>
      <c r="Z83" s="11" t="s">
        <v>721</v>
      </c>
      <c r="AA83" s="11"/>
      <c r="AB83" s="11" t="s">
        <v>1291</v>
      </c>
      <c r="AC83" s="11" t="s">
        <v>118</v>
      </c>
      <c r="AD83" s="11" t="s">
        <v>115</v>
      </c>
      <c r="AE83" s="11" t="s">
        <v>115</v>
      </c>
      <c r="AF83" s="11" t="s">
        <v>115</v>
      </c>
      <c r="AG83" s="11" t="s">
        <v>115</v>
      </c>
      <c r="AH83" s="11" t="s">
        <v>141</v>
      </c>
      <c r="AI83" s="11"/>
      <c r="AJ83" s="11">
        <v>85</v>
      </c>
      <c r="AK83" s="11">
        <v>3</v>
      </c>
      <c r="AL83" s="11">
        <v>2</v>
      </c>
      <c r="AM83" s="11">
        <v>1</v>
      </c>
      <c r="AN83" s="11">
        <v>0</v>
      </c>
      <c r="AO83" s="11">
        <v>80000</v>
      </c>
      <c r="AP83" s="11" t="s">
        <v>117</v>
      </c>
      <c r="AQ83" s="11" t="s">
        <v>114</v>
      </c>
      <c r="AR83" s="11"/>
      <c r="AS83" s="11" t="s">
        <v>115</v>
      </c>
      <c r="AT83" s="11" t="s">
        <v>720</v>
      </c>
      <c r="AU83" s="11" t="s">
        <v>303</v>
      </c>
      <c r="AV83" s="11"/>
      <c r="AW83" s="11" t="s">
        <v>719</v>
      </c>
      <c r="AX83" s="11"/>
      <c r="AY83" s="11" t="s">
        <v>617</v>
      </c>
      <c r="AZ83" s="11"/>
      <c r="BA83" s="11" t="s">
        <v>114</v>
      </c>
      <c r="BB83" s="11" t="s">
        <v>165</v>
      </c>
      <c r="BC83" s="11"/>
      <c r="BD83" s="11"/>
    </row>
    <row r="84" spans="1:56" ht="144" x14ac:dyDescent="0.3">
      <c r="A84" s="11" t="s">
        <v>377</v>
      </c>
      <c r="B84" s="11" t="s">
        <v>3040</v>
      </c>
      <c r="C84" s="11" t="s">
        <v>2959</v>
      </c>
      <c r="D84" s="11" t="s">
        <v>3018</v>
      </c>
      <c r="E84" s="11" t="s">
        <v>566</v>
      </c>
      <c r="F84" s="11" t="s">
        <v>377</v>
      </c>
      <c r="G84" s="11" t="s">
        <v>115</v>
      </c>
      <c r="H84" s="11" t="s">
        <v>63</v>
      </c>
      <c r="I84" s="11" t="s">
        <v>8</v>
      </c>
      <c r="J84" s="11" t="s">
        <v>290</v>
      </c>
      <c r="K84" s="11" t="s">
        <v>1027</v>
      </c>
      <c r="L84" s="11" t="s">
        <v>1096</v>
      </c>
      <c r="M84" s="11">
        <v>2807</v>
      </c>
      <c r="N84" s="11">
        <v>520534</v>
      </c>
      <c r="O84" s="11" t="s">
        <v>1167</v>
      </c>
      <c r="P84" s="11"/>
      <c r="Q84" s="11" t="s">
        <v>1209</v>
      </c>
      <c r="R84" s="11"/>
      <c r="S84" s="11">
        <v>100</v>
      </c>
      <c r="T84" s="11">
        <v>0</v>
      </c>
      <c r="U84" s="11" t="s">
        <v>376</v>
      </c>
      <c r="V84" s="11" t="s">
        <v>123</v>
      </c>
      <c r="W84" s="11" t="s">
        <v>123</v>
      </c>
      <c r="X84" s="11" t="s">
        <v>115</v>
      </c>
      <c r="Y84" s="11" t="s">
        <v>181</v>
      </c>
      <c r="Z84" s="11" t="s">
        <v>2844</v>
      </c>
      <c r="AA84" s="11" t="s">
        <v>2843</v>
      </c>
      <c r="AB84" s="11" t="s">
        <v>1283</v>
      </c>
      <c r="AC84" s="11"/>
      <c r="AD84" s="11" t="s">
        <v>115</v>
      </c>
      <c r="AE84" s="11" t="s">
        <v>115</v>
      </c>
      <c r="AF84" s="11" t="s">
        <v>115</v>
      </c>
      <c r="AG84" s="11" t="s">
        <v>115</v>
      </c>
      <c r="AH84" s="11" t="s">
        <v>204</v>
      </c>
      <c r="AI84" s="11"/>
      <c r="AJ84" s="11">
        <v>100</v>
      </c>
      <c r="AK84" s="11">
        <v>1</v>
      </c>
      <c r="AL84" s="11">
        <v>0</v>
      </c>
      <c r="AM84" s="11">
        <v>1</v>
      </c>
      <c r="AN84" s="11">
        <v>0</v>
      </c>
      <c r="AO84" s="11">
        <v>15000</v>
      </c>
      <c r="AP84" s="11">
        <v>13644</v>
      </c>
      <c r="AQ84" s="11" t="s">
        <v>114</v>
      </c>
      <c r="AR84" s="11"/>
      <c r="AS84" s="11" t="s">
        <v>115</v>
      </c>
      <c r="AT84" s="11" t="s">
        <v>129</v>
      </c>
      <c r="AU84" s="11"/>
      <c r="AV84" s="11"/>
      <c r="AW84" s="11" t="s">
        <v>613</v>
      </c>
      <c r="AX84" s="11"/>
      <c r="AY84" s="11" t="s">
        <v>119</v>
      </c>
      <c r="AZ84" s="11"/>
      <c r="BA84" s="11" t="s">
        <v>114</v>
      </c>
      <c r="BB84" s="11"/>
      <c r="BC84" s="11" t="s">
        <v>1368</v>
      </c>
      <c r="BD84" s="11" t="s">
        <v>1468</v>
      </c>
    </row>
    <row r="85" spans="1:56" ht="144" x14ac:dyDescent="0.3">
      <c r="A85" s="11" t="s">
        <v>989</v>
      </c>
      <c r="B85" s="11" t="s">
        <v>990</v>
      </c>
      <c r="C85" s="11" t="s">
        <v>44</v>
      </c>
      <c r="D85" s="11" t="s">
        <v>44</v>
      </c>
      <c r="E85" s="11" t="s">
        <v>566</v>
      </c>
      <c r="F85" s="11" t="s">
        <v>989</v>
      </c>
      <c r="G85" s="11" t="s">
        <v>115</v>
      </c>
      <c r="H85" s="11" t="s">
        <v>611</v>
      </c>
      <c r="I85" s="11" t="s">
        <v>85</v>
      </c>
      <c r="J85" s="11" t="s">
        <v>85</v>
      </c>
      <c r="K85" s="11" t="s">
        <v>1092</v>
      </c>
      <c r="L85" s="11" t="s">
        <v>618</v>
      </c>
      <c r="M85" s="11">
        <v>159015</v>
      </c>
      <c r="N85" s="11" t="s">
        <v>123</v>
      </c>
      <c r="O85" s="11" t="s">
        <v>123</v>
      </c>
      <c r="P85" s="11"/>
      <c r="Q85" s="11" t="s">
        <v>123</v>
      </c>
      <c r="R85" s="11"/>
      <c r="S85" s="11" t="s">
        <v>123</v>
      </c>
      <c r="T85" s="11">
        <v>0</v>
      </c>
      <c r="U85" s="11"/>
      <c r="V85" s="11" t="s">
        <v>123</v>
      </c>
      <c r="W85" s="11" t="s">
        <v>123</v>
      </c>
      <c r="X85" s="11" t="s">
        <v>115</v>
      </c>
      <c r="Y85" s="11" t="s">
        <v>123</v>
      </c>
      <c r="Z85" s="11" t="s">
        <v>123</v>
      </c>
      <c r="AA85" s="11"/>
      <c r="AB85" s="11" t="s">
        <v>991</v>
      </c>
      <c r="AC85" s="11"/>
      <c r="AD85" s="11" t="s">
        <v>123</v>
      </c>
      <c r="AE85" s="11" t="s">
        <v>123</v>
      </c>
      <c r="AF85" s="11" t="s">
        <v>115</v>
      </c>
      <c r="AG85" s="11" t="s">
        <v>114</v>
      </c>
      <c r="AH85" s="11" t="s">
        <v>123</v>
      </c>
      <c r="AI85" s="11"/>
      <c r="AJ85" s="11" t="s">
        <v>123</v>
      </c>
      <c r="AK85" s="11" t="s">
        <v>123</v>
      </c>
      <c r="AL85" s="11" t="s">
        <v>123</v>
      </c>
      <c r="AM85" s="11" t="s">
        <v>123</v>
      </c>
      <c r="AN85" s="11" t="s">
        <v>123</v>
      </c>
      <c r="AO85" s="11" t="s">
        <v>123</v>
      </c>
      <c r="AP85" s="11" t="s">
        <v>123</v>
      </c>
      <c r="AQ85" s="11" t="s">
        <v>123</v>
      </c>
      <c r="AR85" s="11"/>
      <c r="AS85" s="11" t="s">
        <v>123</v>
      </c>
      <c r="AT85" s="11" t="s">
        <v>123</v>
      </c>
      <c r="AU85" s="11"/>
      <c r="AV85" s="11"/>
      <c r="AW85" s="11" t="s">
        <v>123</v>
      </c>
      <c r="AX85" s="11"/>
      <c r="AY85" s="11" t="s">
        <v>123</v>
      </c>
      <c r="AZ85" s="11"/>
      <c r="BA85" s="11" t="s">
        <v>123</v>
      </c>
      <c r="BB85" s="11"/>
      <c r="BC85" s="11"/>
      <c r="BD85" s="11"/>
    </row>
    <row r="86" spans="1:56" x14ac:dyDescent="0.3">
      <c r="A86" s="11" t="s">
        <v>2217</v>
      </c>
      <c r="B86" s="11" t="s">
        <v>2216</v>
      </c>
      <c r="C86" s="11" t="s">
        <v>44</v>
      </c>
      <c r="D86" s="11" t="s">
        <v>44</v>
      </c>
      <c r="E86" s="11" t="s">
        <v>818</v>
      </c>
      <c r="F86" s="11" t="s">
        <v>2217</v>
      </c>
      <c r="G86" s="11" t="s">
        <v>115</v>
      </c>
      <c r="H86" s="11" t="s">
        <v>93</v>
      </c>
      <c r="I86" s="11" t="s">
        <v>6</v>
      </c>
      <c r="J86" s="11" t="s">
        <v>6</v>
      </c>
      <c r="K86" s="11" t="s">
        <v>123</v>
      </c>
      <c r="L86" s="11" t="s">
        <v>123</v>
      </c>
      <c r="M86" s="11" t="s">
        <v>123</v>
      </c>
      <c r="N86" s="11" t="s">
        <v>123</v>
      </c>
      <c r="O86" s="11" t="s">
        <v>123</v>
      </c>
      <c r="P86" s="11"/>
      <c r="Q86" s="11" t="s">
        <v>123</v>
      </c>
      <c r="R86" s="11"/>
      <c r="S86" s="11" t="s">
        <v>123</v>
      </c>
      <c r="T86" s="11">
        <v>0</v>
      </c>
      <c r="U86" s="11"/>
      <c r="V86" s="11" t="s">
        <v>123</v>
      </c>
      <c r="W86" s="11" t="s">
        <v>123</v>
      </c>
      <c r="X86" s="11" t="s">
        <v>115</v>
      </c>
      <c r="Y86" s="11" t="s">
        <v>2157</v>
      </c>
      <c r="Z86" s="11" t="s">
        <v>123</v>
      </c>
      <c r="AA86" s="11"/>
      <c r="AB86" s="11" t="s">
        <v>123</v>
      </c>
      <c r="AC86" s="11"/>
      <c r="AD86" s="11" t="s">
        <v>123</v>
      </c>
      <c r="AE86" s="11" t="s">
        <v>123</v>
      </c>
      <c r="AF86" s="11" t="s">
        <v>115</v>
      </c>
      <c r="AG86" s="11" t="s">
        <v>114</v>
      </c>
      <c r="AH86" s="11" t="s">
        <v>123</v>
      </c>
      <c r="AI86" s="11"/>
      <c r="AJ86" s="11" t="s">
        <v>123</v>
      </c>
      <c r="AK86" s="11" t="s">
        <v>123</v>
      </c>
      <c r="AL86" s="11" t="s">
        <v>123</v>
      </c>
      <c r="AM86" s="11" t="s">
        <v>123</v>
      </c>
      <c r="AN86" s="11" t="s">
        <v>123</v>
      </c>
      <c r="AO86" s="11" t="s">
        <v>123</v>
      </c>
      <c r="AP86" s="11" t="s">
        <v>123</v>
      </c>
      <c r="AQ86" s="11" t="s">
        <v>123</v>
      </c>
      <c r="AR86" s="11"/>
      <c r="AS86" s="11" t="s">
        <v>123</v>
      </c>
      <c r="AT86" s="11" t="s">
        <v>123</v>
      </c>
      <c r="AU86" s="11"/>
      <c r="AV86" s="11"/>
      <c r="AW86" s="11" t="s">
        <v>123</v>
      </c>
      <c r="AX86" s="11"/>
      <c r="AY86" s="11" t="s">
        <v>123</v>
      </c>
      <c r="AZ86" s="11"/>
      <c r="BA86" s="11" t="s">
        <v>123</v>
      </c>
      <c r="BB86" s="11"/>
      <c r="BC86" s="11"/>
      <c r="BD86" s="11"/>
    </row>
    <row r="87" spans="1:56" ht="172.8" x14ac:dyDescent="0.3">
      <c r="A87" s="11" t="s">
        <v>207</v>
      </c>
      <c r="B87" s="11" t="s">
        <v>1534</v>
      </c>
      <c r="C87" s="11" t="s">
        <v>2959</v>
      </c>
      <c r="D87" s="26" t="s">
        <v>2872</v>
      </c>
      <c r="E87" s="11" t="s">
        <v>566</v>
      </c>
      <c r="F87" s="11" t="s">
        <v>920</v>
      </c>
      <c r="G87" s="11" t="s">
        <v>115</v>
      </c>
      <c r="H87" s="11" t="s">
        <v>209</v>
      </c>
      <c r="I87" s="11" t="s">
        <v>7</v>
      </c>
      <c r="J87" s="11" t="s">
        <v>208</v>
      </c>
      <c r="K87" s="11" t="s">
        <v>1014</v>
      </c>
      <c r="L87" s="11" t="s">
        <v>618</v>
      </c>
      <c r="M87" s="11">
        <v>14361</v>
      </c>
      <c r="N87" s="11">
        <v>145779</v>
      </c>
      <c r="O87" s="11" t="s">
        <v>1160</v>
      </c>
      <c r="P87" s="11"/>
      <c r="Q87" s="11" t="s">
        <v>741</v>
      </c>
      <c r="R87" s="11" t="s">
        <v>2735</v>
      </c>
      <c r="S87" s="11" t="s">
        <v>123</v>
      </c>
      <c r="T87" s="11">
        <v>0</v>
      </c>
      <c r="U87" s="11"/>
      <c r="V87" s="11">
        <v>100</v>
      </c>
      <c r="W87" s="11">
        <v>0</v>
      </c>
      <c r="X87" s="11" t="s">
        <v>115</v>
      </c>
      <c r="Y87" s="11" t="s">
        <v>1259</v>
      </c>
      <c r="Z87" s="11" t="s">
        <v>740</v>
      </c>
      <c r="AA87" s="11"/>
      <c r="AB87" s="11" t="s">
        <v>1283</v>
      </c>
      <c r="AC87" s="11"/>
      <c r="AD87" s="11" t="s">
        <v>115</v>
      </c>
      <c r="AE87" s="11" t="s">
        <v>115</v>
      </c>
      <c r="AF87" s="11" t="s">
        <v>115</v>
      </c>
      <c r="AG87" s="11" t="s">
        <v>115</v>
      </c>
      <c r="AH87" s="11" t="s">
        <v>172</v>
      </c>
      <c r="AI87" s="11"/>
      <c r="AJ87" s="11">
        <v>100</v>
      </c>
      <c r="AK87" s="11">
        <v>1</v>
      </c>
      <c r="AL87" s="11">
        <v>1</v>
      </c>
      <c r="AM87" s="11">
        <v>0</v>
      </c>
      <c r="AN87" s="11">
        <v>1</v>
      </c>
      <c r="AO87" s="11" t="s">
        <v>128</v>
      </c>
      <c r="AP87" s="11" t="s">
        <v>117</v>
      </c>
      <c r="AQ87" s="11" t="s">
        <v>114</v>
      </c>
      <c r="AR87" s="11"/>
      <c r="AS87" s="11" t="s">
        <v>115</v>
      </c>
      <c r="AT87" s="11" t="s">
        <v>129</v>
      </c>
      <c r="AU87" s="11"/>
      <c r="AV87" s="11"/>
      <c r="AW87" s="11" t="s">
        <v>739</v>
      </c>
      <c r="AX87" s="11" t="s">
        <v>113</v>
      </c>
      <c r="AY87" s="11" t="s">
        <v>119</v>
      </c>
      <c r="AZ87" s="11"/>
      <c r="BA87" s="11" t="s">
        <v>114</v>
      </c>
      <c r="BB87" s="11"/>
      <c r="BC87" s="11" t="s">
        <v>1379</v>
      </c>
      <c r="BD87" s="11" t="s">
        <v>1446</v>
      </c>
    </row>
    <row r="88" spans="1:56" x14ac:dyDescent="0.3">
      <c r="A88" s="11" t="s">
        <v>2218</v>
      </c>
      <c r="B88" s="11" t="s">
        <v>1678</v>
      </c>
      <c r="C88" s="11" t="s">
        <v>44</v>
      </c>
      <c r="D88" s="11" t="s">
        <v>44</v>
      </c>
      <c r="E88" s="11" t="s">
        <v>818</v>
      </c>
      <c r="F88" s="11" t="s">
        <v>2218</v>
      </c>
      <c r="G88" s="11" t="s">
        <v>115</v>
      </c>
      <c r="H88" s="11" t="s">
        <v>16</v>
      </c>
      <c r="I88" s="11" t="s">
        <v>80</v>
      </c>
      <c r="J88" s="11" t="s">
        <v>80</v>
      </c>
      <c r="K88" s="11" t="s">
        <v>123</v>
      </c>
      <c r="L88" s="11" t="s">
        <v>123</v>
      </c>
      <c r="M88" s="11">
        <v>5475</v>
      </c>
      <c r="N88" s="11" t="s">
        <v>123</v>
      </c>
      <c r="O88" s="11" t="s">
        <v>123</v>
      </c>
      <c r="P88" s="11"/>
      <c r="Q88" s="11" t="s">
        <v>123</v>
      </c>
      <c r="R88" s="11"/>
      <c r="S88" s="11" t="s">
        <v>123</v>
      </c>
      <c r="T88" s="11">
        <v>0</v>
      </c>
      <c r="U88" s="11"/>
      <c r="V88" s="11" t="s">
        <v>123</v>
      </c>
      <c r="W88" s="11" t="s">
        <v>123</v>
      </c>
      <c r="X88" s="11" t="s">
        <v>115</v>
      </c>
      <c r="Y88" s="11" t="s">
        <v>123</v>
      </c>
      <c r="Z88" s="11" t="s">
        <v>123</v>
      </c>
      <c r="AA88" s="11"/>
      <c r="AB88" s="11" t="s">
        <v>123</v>
      </c>
      <c r="AC88" s="11"/>
      <c r="AD88" s="11" t="s">
        <v>123</v>
      </c>
      <c r="AE88" s="11" t="s">
        <v>123</v>
      </c>
      <c r="AF88" s="11" t="s">
        <v>115</v>
      </c>
      <c r="AG88" s="11" t="s">
        <v>114</v>
      </c>
      <c r="AH88" s="11" t="s">
        <v>123</v>
      </c>
      <c r="AI88" s="11"/>
      <c r="AJ88" s="11" t="s">
        <v>123</v>
      </c>
      <c r="AK88" s="11" t="s">
        <v>123</v>
      </c>
      <c r="AL88" s="11" t="s">
        <v>123</v>
      </c>
      <c r="AM88" s="11" t="s">
        <v>123</v>
      </c>
      <c r="AN88" s="11" t="s">
        <v>123</v>
      </c>
      <c r="AO88" s="11" t="s">
        <v>123</v>
      </c>
      <c r="AP88" s="11" t="s">
        <v>123</v>
      </c>
      <c r="AQ88" s="11" t="s">
        <v>123</v>
      </c>
      <c r="AR88" s="11"/>
      <c r="AS88" s="11" t="s">
        <v>123</v>
      </c>
      <c r="AT88" s="11" t="s">
        <v>123</v>
      </c>
      <c r="AU88" s="11"/>
      <c r="AV88" s="11"/>
      <c r="AW88" s="11" t="s">
        <v>123</v>
      </c>
      <c r="AX88" s="11"/>
      <c r="AY88" s="11" t="s">
        <v>123</v>
      </c>
      <c r="AZ88" s="11"/>
      <c r="BA88" s="11" t="s">
        <v>123</v>
      </c>
      <c r="BB88" s="11"/>
      <c r="BC88" s="11"/>
      <c r="BD88" s="11"/>
    </row>
    <row r="89" spans="1:56" ht="129.6" x14ac:dyDescent="0.3">
      <c r="A89" s="11" t="s">
        <v>182</v>
      </c>
      <c r="B89" s="11" t="s">
        <v>785</v>
      </c>
      <c r="C89" s="11" t="s">
        <v>1467</v>
      </c>
      <c r="D89" s="11" t="s">
        <v>2856</v>
      </c>
      <c r="E89" s="11" t="s">
        <v>818</v>
      </c>
      <c r="F89" s="11" t="s">
        <v>182</v>
      </c>
      <c r="G89" s="11" t="s">
        <v>115</v>
      </c>
      <c r="H89" s="11" t="s">
        <v>93</v>
      </c>
      <c r="I89" s="11" t="s">
        <v>6</v>
      </c>
      <c r="J89" s="11" t="s">
        <v>6</v>
      </c>
      <c r="K89" s="11" t="s">
        <v>687</v>
      </c>
      <c r="L89" s="11" t="s">
        <v>109</v>
      </c>
      <c r="M89" s="11">
        <v>175</v>
      </c>
      <c r="N89" s="11" t="s">
        <v>123</v>
      </c>
      <c r="O89" s="11" t="s">
        <v>1196</v>
      </c>
      <c r="P89" s="11" t="s">
        <v>183</v>
      </c>
      <c r="Q89" s="11" t="s">
        <v>603</v>
      </c>
      <c r="R89" s="11" t="s">
        <v>183</v>
      </c>
      <c r="S89" s="11" t="s">
        <v>123</v>
      </c>
      <c r="T89" s="11" t="s">
        <v>123</v>
      </c>
      <c r="U89" s="11" t="s">
        <v>368</v>
      </c>
      <c r="V89" s="11">
        <v>75</v>
      </c>
      <c r="W89" s="11">
        <v>25</v>
      </c>
      <c r="X89" s="11" t="s">
        <v>115</v>
      </c>
      <c r="Y89" s="11" t="s">
        <v>184</v>
      </c>
      <c r="Z89" s="11" t="s">
        <v>112</v>
      </c>
      <c r="AA89" s="11"/>
      <c r="AB89" s="11" t="s">
        <v>1296</v>
      </c>
      <c r="AC89" s="11"/>
      <c r="AD89" s="11" t="s">
        <v>115</v>
      </c>
      <c r="AE89" s="11" t="s">
        <v>115</v>
      </c>
      <c r="AF89" s="11" t="s">
        <v>115</v>
      </c>
      <c r="AG89" s="11" t="s">
        <v>115</v>
      </c>
      <c r="AH89" s="11" t="s">
        <v>153</v>
      </c>
      <c r="AI89" s="11"/>
      <c r="AJ89" s="11">
        <v>0</v>
      </c>
      <c r="AK89" s="11">
        <v>1</v>
      </c>
      <c r="AL89" s="11">
        <v>1</v>
      </c>
      <c r="AM89" s="11">
        <v>0</v>
      </c>
      <c r="AN89" s="11">
        <v>1</v>
      </c>
      <c r="AO89" s="11">
        <v>0</v>
      </c>
      <c r="AP89" s="11" t="s">
        <v>117</v>
      </c>
      <c r="AQ89" s="11" t="s">
        <v>114</v>
      </c>
      <c r="AR89" s="11"/>
      <c r="AS89" s="11" t="s">
        <v>115</v>
      </c>
      <c r="AT89" s="11" t="s">
        <v>126</v>
      </c>
      <c r="AU89" s="11"/>
      <c r="AV89" s="11" t="s">
        <v>185</v>
      </c>
      <c r="AW89" s="11" t="s">
        <v>126</v>
      </c>
      <c r="AX89" s="11"/>
      <c r="AY89" s="11" t="s">
        <v>126</v>
      </c>
      <c r="AZ89" s="11" t="s">
        <v>112</v>
      </c>
      <c r="BA89" s="11" t="s">
        <v>114</v>
      </c>
      <c r="BB89" s="11"/>
      <c r="BC89" s="11"/>
      <c r="BD89" s="11"/>
    </row>
    <row r="90" spans="1:56" ht="72" x14ac:dyDescent="0.3">
      <c r="A90" s="11" t="s">
        <v>986</v>
      </c>
      <c r="B90" s="11" t="s">
        <v>802</v>
      </c>
      <c r="C90" s="11" t="s">
        <v>44</v>
      </c>
      <c r="D90" s="11" t="s">
        <v>44</v>
      </c>
      <c r="E90" s="11" t="s">
        <v>818</v>
      </c>
      <c r="F90" s="11" t="s">
        <v>2858</v>
      </c>
      <c r="G90" s="11" t="s">
        <v>115</v>
      </c>
      <c r="H90" s="11" t="s">
        <v>4</v>
      </c>
      <c r="I90" s="11" t="s">
        <v>54</v>
      </c>
      <c r="J90" s="11" t="s">
        <v>54</v>
      </c>
      <c r="K90" s="11" t="s">
        <v>1077</v>
      </c>
      <c r="L90" s="11" t="s">
        <v>1101</v>
      </c>
      <c r="M90" s="11">
        <v>223</v>
      </c>
      <c r="N90" s="11" t="s">
        <v>123</v>
      </c>
      <c r="O90" s="11" t="s">
        <v>140</v>
      </c>
      <c r="P90" s="11"/>
      <c r="Q90" s="11" t="s">
        <v>682</v>
      </c>
      <c r="R90" s="11"/>
      <c r="S90" s="11">
        <v>100</v>
      </c>
      <c r="T90" s="11">
        <v>0</v>
      </c>
      <c r="U90" s="11"/>
      <c r="V90" s="11" t="s">
        <v>123</v>
      </c>
      <c r="W90" s="11" t="s">
        <v>123</v>
      </c>
      <c r="X90" s="11" t="s">
        <v>115</v>
      </c>
      <c r="Y90" s="11" t="s">
        <v>184</v>
      </c>
      <c r="Z90" s="11" t="s">
        <v>112</v>
      </c>
      <c r="AA90" s="11"/>
      <c r="AB90" s="11" t="s">
        <v>1285</v>
      </c>
      <c r="AC90" s="11"/>
      <c r="AD90" s="11" t="s">
        <v>115</v>
      </c>
      <c r="AE90" s="11" t="s">
        <v>115</v>
      </c>
      <c r="AF90" s="11" t="s">
        <v>115</v>
      </c>
      <c r="AG90" s="11" t="s">
        <v>115</v>
      </c>
      <c r="AH90" s="11" t="s">
        <v>153</v>
      </c>
      <c r="AI90" s="11"/>
      <c r="AJ90" s="11">
        <v>100</v>
      </c>
      <c r="AK90" s="11">
        <v>1</v>
      </c>
      <c r="AL90" s="11" t="s">
        <v>123</v>
      </c>
      <c r="AM90" s="11">
        <v>1</v>
      </c>
      <c r="AN90" s="11">
        <v>0</v>
      </c>
      <c r="AO90" s="11">
        <v>0</v>
      </c>
      <c r="AP90" s="11" t="s">
        <v>123</v>
      </c>
      <c r="AQ90" s="11" t="s">
        <v>123</v>
      </c>
      <c r="AR90" s="11"/>
      <c r="AS90" s="11" t="s">
        <v>115</v>
      </c>
      <c r="AT90" s="11" t="s">
        <v>166</v>
      </c>
      <c r="AU90" s="11" t="s">
        <v>383</v>
      </c>
      <c r="AV90" s="11"/>
      <c r="AW90" s="11" t="s">
        <v>118</v>
      </c>
      <c r="AX90" s="11"/>
      <c r="AY90" s="11" t="s">
        <v>119</v>
      </c>
      <c r="AZ90" s="11"/>
      <c r="BA90" s="11" t="s">
        <v>123</v>
      </c>
      <c r="BB90" s="11"/>
      <c r="BC90" s="11"/>
      <c r="BD90" s="11"/>
    </row>
    <row r="91" spans="1:56" x14ac:dyDescent="0.3">
      <c r="A91" s="11" t="s">
        <v>2220</v>
      </c>
      <c r="B91" s="11" t="s">
        <v>2219</v>
      </c>
      <c r="C91" s="11" t="s">
        <v>44</v>
      </c>
      <c r="D91" s="11" t="s">
        <v>44</v>
      </c>
      <c r="E91" s="11" t="s">
        <v>818</v>
      </c>
      <c r="F91" s="11" t="s">
        <v>2220</v>
      </c>
      <c r="G91" s="11" t="s">
        <v>115</v>
      </c>
      <c r="H91" s="11" t="s">
        <v>9</v>
      </c>
      <c r="I91" s="11" t="s">
        <v>73</v>
      </c>
      <c r="J91" s="11" t="s">
        <v>73</v>
      </c>
      <c r="K91" s="11" t="s">
        <v>123</v>
      </c>
      <c r="L91" s="11" t="s">
        <v>123</v>
      </c>
      <c r="M91" s="11" t="s">
        <v>123</v>
      </c>
      <c r="N91" s="11" t="s">
        <v>123</v>
      </c>
      <c r="O91" s="11" t="s">
        <v>123</v>
      </c>
      <c r="P91" s="11"/>
      <c r="Q91" s="11" t="s">
        <v>123</v>
      </c>
      <c r="R91" s="11"/>
      <c r="S91" s="11" t="s">
        <v>123</v>
      </c>
      <c r="T91" s="11">
        <v>0</v>
      </c>
      <c r="U91" s="11"/>
      <c r="V91" s="11" t="s">
        <v>123</v>
      </c>
      <c r="W91" s="11" t="s">
        <v>123</v>
      </c>
      <c r="X91" s="11" t="s">
        <v>115</v>
      </c>
      <c r="Y91" s="11" t="s">
        <v>2157</v>
      </c>
      <c r="Z91" s="11" t="s">
        <v>123</v>
      </c>
      <c r="AA91" s="11"/>
      <c r="AB91" s="11" t="s">
        <v>123</v>
      </c>
      <c r="AC91" s="11"/>
      <c r="AD91" s="11" t="s">
        <v>123</v>
      </c>
      <c r="AE91" s="11" t="s">
        <v>123</v>
      </c>
      <c r="AF91" s="11" t="s">
        <v>115</v>
      </c>
      <c r="AG91" s="11" t="s">
        <v>114</v>
      </c>
      <c r="AH91" s="11" t="s">
        <v>123</v>
      </c>
      <c r="AI91" s="11"/>
      <c r="AJ91" s="11" t="s">
        <v>123</v>
      </c>
      <c r="AK91" s="11" t="s">
        <v>123</v>
      </c>
      <c r="AL91" s="11" t="s">
        <v>123</v>
      </c>
      <c r="AM91" s="11" t="s">
        <v>123</v>
      </c>
      <c r="AN91" s="11" t="s">
        <v>123</v>
      </c>
      <c r="AO91" s="11" t="s">
        <v>123</v>
      </c>
      <c r="AP91" s="11" t="s">
        <v>123</v>
      </c>
      <c r="AQ91" s="11" t="s">
        <v>123</v>
      </c>
      <c r="AR91" s="11"/>
      <c r="AS91" s="11" t="s">
        <v>123</v>
      </c>
      <c r="AT91" s="11" t="s">
        <v>123</v>
      </c>
      <c r="AU91" s="11"/>
      <c r="AV91" s="11"/>
      <c r="AW91" s="11" t="s">
        <v>123</v>
      </c>
      <c r="AX91" s="11"/>
      <c r="AY91" s="11" t="s">
        <v>123</v>
      </c>
      <c r="AZ91" s="11"/>
      <c r="BA91" s="11" t="s">
        <v>123</v>
      </c>
      <c r="BB91" s="11"/>
      <c r="BC91" s="11"/>
      <c r="BD91" s="11"/>
    </row>
    <row r="92" spans="1:56" ht="28.8" x14ac:dyDescent="0.3">
      <c r="A92" s="11" t="s">
        <v>2222</v>
      </c>
      <c r="B92" s="11" t="s">
        <v>2221</v>
      </c>
      <c r="C92" s="11" t="s">
        <v>44</v>
      </c>
      <c r="D92" s="11" t="s">
        <v>44</v>
      </c>
      <c r="E92" s="11" t="s">
        <v>818</v>
      </c>
      <c r="F92" s="11" t="s">
        <v>2222</v>
      </c>
      <c r="G92" s="11" t="s">
        <v>115</v>
      </c>
      <c r="H92" s="11" t="s">
        <v>93</v>
      </c>
      <c r="I92" s="11" t="s">
        <v>6</v>
      </c>
      <c r="J92" s="11" t="s">
        <v>2223</v>
      </c>
      <c r="K92" s="11" t="s">
        <v>123</v>
      </c>
      <c r="L92" s="11" t="s">
        <v>123</v>
      </c>
      <c r="M92" s="11" t="s">
        <v>123</v>
      </c>
      <c r="N92" s="11" t="s">
        <v>123</v>
      </c>
      <c r="O92" s="11" t="s">
        <v>123</v>
      </c>
      <c r="P92" s="11"/>
      <c r="Q92" s="11" t="s">
        <v>123</v>
      </c>
      <c r="R92" s="11"/>
      <c r="S92" s="11" t="s">
        <v>123</v>
      </c>
      <c r="T92" s="11">
        <v>0</v>
      </c>
      <c r="U92" s="11"/>
      <c r="V92" s="11" t="s">
        <v>123</v>
      </c>
      <c r="W92" s="11" t="s">
        <v>123</v>
      </c>
      <c r="X92" s="11" t="s">
        <v>115</v>
      </c>
      <c r="Y92" s="11" t="s">
        <v>123</v>
      </c>
      <c r="Z92" s="11" t="s">
        <v>123</v>
      </c>
      <c r="AA92" s="11"/>
      <c r="AB92" s="11" t="s">
        <v>123</v>
      </c>
      <c r="AC92" s="11"/>
      <c r="AD92" s="11" t="s">
        <v>123</v>
      </c>
      <c r="AE92" s="11" t="s">
        <v>123</v>
      </c>
      <c r="AF92" s="11" t="s">
        <v>115</v>
      </c>
      <c r="AG92" s="11" t="s">
        <v>114</v>
      </c>
      <c r="AH92" s="11" t="s">
        <v>123</v>
      </c>
      <c r="AI92" s="11"/>
      <c r="AJ92" s="11" t="s">
        <v>123</v>
      </c>
      <c r="AK92" s="11" t="s">
        <v>123</v>
      </c>
      <c r="AL92" s="11" t="s">
        <v>123</v>
      </c>
      <c r="AM92" s="11" t="s">
        <v>123</v>
      </c>
      <c r="AN92" s="11" t="s">
        <v>123</v>
      </c>
      <c r="AO92" s="11" t="s">
        <v>123</v>
      </c>
      <c r="AP92" s="11" t="s">
        <v>123</v>
      </c>
      <c r="AQ92" s="11" t="s">
        <v>123</v>
      </c>
      <c r="AR92" s="11"/>
      <c r="AS92" s="11" t="s">
        <v>123</v>
      </c>
      <c r="AT92" s="11" t="s">
        <v>123</v>
      </c>
      <c r="AU92" s="11"/>
      <c r="AV92" s="11"/>
      <c r="AW92" s="11" t="s">
        <v>123</v>
      </c>
      <c r="AX92" s="11"/>
      <c r="AY92" s="11" t="s">
        <v>123</v>
      </c>
      <c r="AZ92" s="11"/>
      <c r="BA92" s="11" t="s">
        <v>123</v>
      </c>
      <c r="BB92" s="11"/>
      <c r="BC92" s="11"/>
      <c r="BD92" s="11"/>
    </row>
    <row r="93" spans="1:56" ht="43.2" x14ac:dyDescent="0.3">
      <c r="A93" s="11" t="s">
        <v>1135</v>
      </c>
      <c r="B93" s="11" t="s">
        <v>1134</v>
      </c>
      <c r="C93" s="11" t="s">
        <v>2959</v>
      </c>
      <c r="D93" s="11" t="s">
        <v>3018</v>
      </c>
      <c r="E93" s="11" t="s">
        <v>566</v>
      </c>
      <c r="F93" s="11" t="s">
        <v>1135</v>
      </c>
      <c r="G93" s="11" t="s">
        <v>115</v>
      </c>
      <c r="H93" s="11" t="s">
        <v>16</v>
      </c>
      <c r="I93" s="11" t="s">
        <v>80</v>
      </c>
      <c r="J93" s="11" t="s">
        <v>80</v>
      </c>
      <c r="K93" s="11" t="s">
        <v>123</v>
      </c>
      <c r="L93" s="11" t="s">
        <v>123</v>
      </c>
      <c r="M93" s="11">
        <v>200000</v>
      </c>
      <c r="N93" s="11" t="s">
        <v>123</v>
      </c>
      <c r="O93" s="11" t="s">
        <v>123</v>
      </c>
      <c r="P93" s="11"/>
      <c r="Q93" s="11" t="s">
        <v>123</v>
      </c>
      <c r="R93" s="11"/>
      <c r="S93" s="11" t="s">
        <v>123</v>
      </c>
      <c r="T93" s="11" t="s">
        <v>123</v>
      </c>
      <c r="U93" s="11"/>
      <c r="V93" s="11" t="s">
        <v>123</v>
      </c>
      <c r="W93" s="11" t="s">
        <v>123</v>
      </c>
      <c r="X93" s="11" t="s">
        <v>115</v>
      </c>
      <c r="Y93" s="11" t="s">
        <v>184</v>
      </c>
      <c r="Z93" s="11" t="s">
        <v>123</v>
      </c>
      <c r="AA93" s="11"/>
      <c r="AB93" s="11" t="s">
        <v>123</v>
      </c>
      <c r="AC93" s="11"/>
      <c r="AD93" s="11" t="s">
        <v>123</v>
      </c>
      <c r="AE93" s="11" t="s">
        <v>123</v>
      </c>
      <c r="AF93" s="11" t="s">
        <v>115</v>
      </c>
      <c r="AG93" s="11" t="s">
        <v>114</v>
      </c>
      <c r="AH93" s="11" t="s">
        <v>123</v>
      </c>
      <c r="AI93" s="11"/>
      <c r="AJ93" s="11" t="s">
        <v>123</v>
      </c>
      <c r="AK93" s="11" t="s">
        <v>123</v>
      </c>
      <c r="AL93" s="11" t="s">
        <v>123</v>
      </c>
      <c r="AM93" s="11" t="s">
        <v>123</v>
      </c>
      <c r="AN93" s="11" t="s">
        <v>123</v>
      </c>
      <c r="AO93" s="11" t="s">
        <v>123</v>
      </c>
      <c r="AP93" s="11" t="s">
        <v>123</v>
      </c>
      <c r="AQ93" s="11" t="s">
        <v>123</v>
      </c>
      <c r="AR93" s="11"/>
      <c r="AS93" s="11" t="s">
        <v>123</v>
      </c>
      <c r="AT93" s="11" t="s">
        <v>123</v>
      </c>
      <c r="AU93" s="11"/>
      <c r="AV93" s="11"/>
      <c r="AW93" s="11" t="s">
        <v>123</v>
      </c>
      <c r="AX93" s="11"/>
      <c r="AY93" s="11" t="s">
        <v>123</v>
      </c>
      <c r="AZ93" s="11"/>
      <c r="BA93" s="11" t="s">
        <v>123</v>
      </c>
      <c r="BB93" s="11"/>
      <c r="BC93" s="11" t="s">
        <v>1403</v>
      </c>
      <c r="BD93" s="11" t="s">
        <v>1441</v>
      </c>
    </row>
    <row r="94" spans="1:56" ht="43.2" x14ac:dyDescent="0.3">
      <c r="A94" s="11" t="s">
        <v>2224</v>
      </c>
      <c r="B94" s="11" t="s">
        <v>2628</v>
      </c>
      <c r="C94" s="11" t="s">
        <v>3020</v>
      </c>
      <c r="D94" s="11" t="s">
        <v>3018</v>
      </c>
      <c r="E94" s="11" t="s">
        <v>818</v>
      </c>
      <c r="F94" s="11" t="s">
        <v>2224</v>
      </c>
      <c r="G94" s="11" t="s">
        <v>115</v>
      </c>
      <c r="H94" s="11" t="s">
        <v>2</v>
      </c>
      <c r="I94" s="11" t="s">
        <v>92</v>
      </c>
      <c r="J94" s="11" t="s">
        <v>2225</v>
      </c>
      <c r="K94" s="11" t="s">
        <v>123</v>
      </c>
      <c r="L94" s="11" t="s">
        <v>123</v>
      </c>
      <c r="M94" s="11" t="s">
        <v>123</v>
      </c>
      <c r="N94" s="11" t="s">
        <v>123</v>
      </c>
      <c r="O94" s="11" t="s">
        <v>123</v>
      </c>
      <c r="P94" s="11"/>
      <c r="Q94" s="11" t="s">
        <v>123</v>
      </c>
      <c r="R94" s="11"/>
      <c r="S94" s="11" t="s">
        <v>123</v>
      </c>
      <c r="T94" s="11">
        <v>0</v>
      </c>
      <c r="U94" s="11"/>
      <c r="V94" s="11" t="s">
        <v>123</v>
      </c>
      <c r="W94" s="11" t="s">
        <v>123</v>
      </c>
      <c r="X94" s="11" t="s">
        <v>115</v>
      </c>
      <c r="Y94" s="11" t="s">
        <v>123</v>
      </c>
      <c r="Z94" s="11" t="s">
        <v>123</v>
      </c>
      <c r="AA94" s="11"/>
      <c r="AB94" s="11" t="s">
        <v>123</v>
      </c>
      <c r="AC94" s="11"/>
      <c r="AD94" s="11" t="s">
        <v>123</v>
      </c>
      <c r="AE94" s="11" t="s">
        <v>123</v>
      </c>
      <c r="AF94" s="11" t="s">
        <v>115</v>
      </c>
      <c r="AG94" s="11" t="s">
        <v>114</v>
      </c>
      <c r="AH94" s="11" t="s">
        <v>123</v>
      </c>
      <c r="AI94" s="11"/>
      <c r="AJ94" s="11" t="s">
        <v>123</v>
      </c>
      <c r="AK94" s="11" t="s">
        <v>123</v>
      </c>
      <c r="AL94" s="11" t="s">
        <v>123</v>
      </c>
      <c r="AM94" s="11" t="s">
        <v>123</v>
      </c>
      <c r="AN94" s="11" t="s">
        <v>123</v>
      </c>
      <c r="AO94" s="11" t="s">
        <v>123</v>
      </c>
      <c r="AP94" s="11" t="s">
        <v>123</v>
      </c>
      <c r="AQ94" s="11" t="s">
        <v>123</v>
      </c>
      <c r="AR94" s="11"/>
      <c r="AS94" s="11" t="s">
        <v>123</v>
      </c>
      <c r="AT94" s="11" t="s">
        <v>123</v>
      </c>
      <c r="AU94" s="11"/>
      <c r="AV94" s="11"/>
      <c r="AW94" s="11" t="s">
        <v>123</v>
      </c>
      <c r="AX94" s="11"/>
      <c r="AY94" s="11" t="s">
        <v>123</v>
      </c>
      <c r="AZ94" s="11"/>
      <c r="BA94" s="11" t="s">
        <v>123</v>
      </c>
      <c r="BB94" s="11"/>
      <c r="BC94" s="11"/>
      <c r="BD94" s="11"/>
    </row>
    <row r="95" spans="1:56" ht="187.2" x14ac:dyDescent="0.3">
      <c r="A95" s="11" t="s">
        <v>31</v>
      </c>
      <c r="B95" s="11" t="s">
        <v>895</v>
      </c>
      <c r="C95" s="11" t="s">
        <v>2959</v>
      </c>
      <c r="D95" s="11" t="s">
        <v>2203</v>
      </c>
      <c r="E95" s="11" t="s">
        <v>818</v>
      </c>
      <c r="F95" s="11" t="s">
        <v>340</v>
      </c>
      <c r="G95" s="11" t="s">
        <v>115</v>
      </c>
      <c r="H95" s="11" t="s">
        <v>16</v>
      </c>
      <c r="I95" s="11" t="s">
        <v>80</v>
      </c>
      <c r="J95" s="11" t="s">
        <v>80</v>
      </c>
      <c r="K95" s="11" t="s">
        <v>1047</v>
      </c>
      <c r="L95" s="11" t="s">
        <v>711</v>
      </c>
      <c r="M95" s="11">
        <v>62590</v>
      </c>
      <c r="N95" s="11">
        <v>170000</v>
      </c>
      <c r="O95" s="11" t="s">
        <v>1185</v>
      </c>
      <c r="P95" s="11"/>
      <c r="Q95" s="11" t="s">
        <v>1204</v>
      </c>
      <c r="R95" s="11"/>
      <c r="S95" s="11">
        <v>28</v>
      </c>
      <c r="T95" s="11">
        <v>2</v>
      </c>
      <c r="U95" s="11" t="s">
        <v>339</v>
      </c>
      <c r="V95" s="11" t="s">
        <v>123</v>
      </c>
      <c r="W95" s="11" t="s">
        <v>123</v>
      </c>
      <c r="X95" s="11" t="s">
        <v>115</v>
      </c>
      <c r="Y95" s="11" t="s">
        <v>341</v>
      </c>
      <c r="Z95" s="11" t="s">
        <v>112</v>
      </c>
      <c r="AA95" s="11"/>
      <c r="AB95" s="11" t="s">
        <v>1283</v>
      </c>
      <c r="AC95" s="11"/>
      <c r="AD95" s="11" t="s">
        <v>115</v>
      </c>
      <c r="AE95" s="11" t="s">
        <v>114</v>
      </c>
      <c r="AF95" s="11" t="s">
        <v>115</v>
      </c>
      <c r="AG95" s="11" t="s">
        <v>114</v>
      </c>
      <c r="AH95" s="11" t="s">
        <v>1306</v>
      </c>
      <c r="AI95" s="11"/>
      <c r="AJ95" s="11">
        <v>65</v>
      </c>
      <c r="AK95" s="11">
        <v>5</v>
      </c>
      <c r="AL95" s="11">
        <v>1</v>
      </c>
      <c r="AM95" s="11">
        <v>4</v>
      </c>
      <c r="AN95" s="11">
        <v>3</v>
      </c>
      <c r="AO95" s="11">
        <v>50000</v>
      </c>
      <c r="AP95" s="11">
        <v>0</v>
      </c>
      <c r="AQ95" s="11" t="s">
        <v>114</v>
      </c>
      <c r="AR95" s="11"/>
      <c r="AS95" s="11" t="s">
        <v>115</v>
      </c>
      <c r="AT95" s="11" t="s">
        <v>129</v>
      </c>
      <c r="AU95" s="11"/>
      <c r="AV95" s="11"/>
      <c r="AW95" s="11" t="s">
        <v>1334</v>
      </c>
      <c r="AX95" s="11" t="s">
        <v>1335</v>
      </c>
      <c r="AY95" s="11" t="s">
        <v>1342</v>
      </c>
      <c r="AZ95" s="11" t="s">
        <v>342</v>
      </c>
      <c r="BA95" s="11" t="s">
        <v>115</v>
      </c>
      <c r="BB95" s="11"/>
      <c r="BC95" s="11"/>
      <c r="BD95" s="11"/>
    </row>
    <row r="96" spans="1:56" ht="28.8" x14ac:dyDescent="0.3">
      <c r="A96" s="11" t="s">
        <v>2226</v>
      </c>
      <c r="B96" s="11" t="s">
        <v>2565</v>
      </c>
      <c r="C96" s="11" t="s">
        <v>2962</v>
      </c>
      <c r="D96" s="11" t="s">
        <v>2856</v>
      </c>
      <c r="E96" s="11" t="s">
        <v>566</v>
      </c>
      <c r="F96" s="11" t="s">
        <v>2226</v>
      </c>
      <c r="G96" s="11" t="s">
        <v>115</v>
      </c>
      <c r="H96" s="11" t="s">
        <v>93</v>
      </c>
      <c r="I96" s="11" t="s">
        <v>6</v>
      </c>
      <c r="J96" s="11" t="s">
        <v>2062</v>
      </c>
      <c r="K96" s="11" t="s">
        <v>123</v>
      </c>
      <c r="L96" s="11" t="s">
        <v>123</v>
      </c>
      <c r="M96" s="11">
        <v>13758</v>
      </c>
      <c r="N96" s="11" t="s">
        <v>123</v>
      </c>
      <c r="O96" s="11" t="s">
        <v>123</v>
      </c>
      <c r="P96" s="11"/>
      <c r="Q96" s="11" t="s">
        <v>123</v>
      </c>
      <c r="R96" s="11"/>
      <c r="S96" s="11" t="s">
        <v>123</v>
      </c>
      <c r="T96" s="11">
        <v>0</v>
      </c>
      <c r="U96" s="11"/>
      <c r="V96" s="11" t="s">
        <v>123</v>
      </c>
      <c r="W96" s="11" t="s">
        <v>123</v>
      </c>
      <c r="X96" s="11" t="s">
        <v>115</v>
      </c>
      <c r="Y96" s="11" t="s">
        <v>181</v>
      </c>
      <c r="Z96" s="11" t="s">
        <v>123</v>
      </c>
      <c r="AA96" s="11"/>
      <c r="AB96" s="11" t="s">
        <v>123</v>
      </c>
      <c r="AC96" s="11"/>
      <c r="AD96" s="11" t="s">
        <v>123</v>
      </c>
      <c r="AE96" s="11" t="s">
        <v>123</v>
      </c>
      <c r="AF96" s="11" t="s">
        <v>115</v>
      </c>
      <c r="AG96" s="11" t="s">
        <v>115</v>
      </c>
      <c r="AH96" s="11" t="s">
        <v>123</v>
      </c>
      <c r="AI96" s="11"/>
      <c r="AJ96" s="11" t="s">
        <v>123</v>
      </c>
      <c r="AK96" s="11" t="s">
        <v>123</v>
      </c>
      <c r="AL96" s="11" t="s">
        <v>123</v>
      </c>
      <c r="AM96" s="11" t="s">
        <v>123</v>
      </c>
      <c r="AN96" s="11" t="s">
        <v>123</v>
      </c>
      <c r="AO96" s="11" t="s">
        <v>123</v>
      </c>
      <c r="AP96" s="11" t="s">
        <v>123</v>
      </c>
      <c r="AQ96" s="11" t="s">
        <v>123</v>
      </c>
      <c r="AR96" s="11"/>
      <c r="AS96" s="11" t="s">
        <v>123</v>
      </c>
      <c r="AT96" s="11" t="s">
        <v>123</v>
      </c>
      <c r="AU96" s="11"/>
      <c r="AV96" s="11"/>
      <c r="AW96" s="11" t="s">
        <v>123</v>
      </c>
      <c r="AX96" s="11"/>
      <c r="AY96" s="11" t="s">
        <v>123</v>
      </c>
      <c r="AZ96" s="11"/>
      <c r="BA96" s="11" t="s">
        <v>123</v>
      </c>
      <c r="BB96" s="11"/>
      <c r="BC96" s="11"/>
      <c r="BD96" s="11"/>
    </row>
    <row r="97" spans="1:56" ht="43.2" x14ac:dyDescent="0.3">
      <c r="A97" s="11" t="s">
        <v>2228</v>
      </c>
      <c r="B97" s="11" t="s">
        <v>2227</v>
      </c>
      <c r="C97" s="11" t="s">
        <v>2961</v>
      </c>
      <c r="D97" s="11" t="s">
        <v>3018</v>
      </c>
      <c r="E97" s="11" t="s">
        <v>818</v>
      </c>
      <c r="F97" s="11" t="s">
        <v>2228</v>
      </c>
      <c r="G97" s="11" t="s">
        <v>115</v>
      </c>
      <c r="H97" s="11" t="s">
        <v>209</v>
      </c>
      <c r="I97" s="11" t="s">
        <v>7</v>
      </c>
      <c r="J97" s="11" t="s">
        <v>2229</v>
      </c>
      <c r="K97" s="11" t="s">
        <v>123</v>
      </c>
      <c r="L97" s="11" t="s">
        <v>123</v>
      </c>
      <c r="M97" s="11" t="s">
        <v>123</v>
      </c>
      <c r="N97" s="11" t="s">
        <v>123</v>
      </c>
      <c r="O97" s="11" t="s">
        <v>123</v>
      </c>
      <c r="P97" s="11"/>
      <c r="Q97" s="11" t="s">
        <v>123</v>
      </c>
      <c r="R97" s="11"/>
      <c r="S97" s="11" t="s">
        <v>123</v>
      </c>
      <c r="T97" s="11">
        <v>0</v>
      </c>
      <c r="U97" s="11"/>
      <c r="V97" s="11" t="s">
        <v>123</v>
      </c>
      <c r="W97" s="11" t="s">
        <v>123</v>
      </c>
      <c r="X97" s="11" t="s">
        <v>115</v>
      </c>
      <c r="Y97" s="11" t="s">
        <v>2230</v>
      </c>
      <c r="Z97" s="11" t="s">
        <v>123</v>
      </c>
      <c r="AA97" s="11"/>
      <c r="AB97" s="11" t="s">
        <v>123</v>
      </c>
      <c r="AC97" s="11"/>
      <c r="AD97" s="11" t="s">
        <v>123</v>
      </c>
      <c r="AE97" s="11" t="s">
        <v>123</v>
      </c>
      <c r="AF97" s="11" t="s">
        <v>115</v>
      </c>
      <c r="AG97" s="11" t="s">
        <v>114</v>
      </c>
      <c r="AH97" s="11" t="s">
        <v>123</v>
      </c>
      <c r="AI97" s="11"/>
      <c r="AJ97" s="11" t="s">
        <v>123</v>
      </c>
      <c r="AK97" s="11" t="s">
        <v>123</v>
      </c>
      <c r="AL97" s="11" t="s">
        <v>123</v>
      </c>
      <c r="AM97" s="11" t="s">
        <v>123</v>
      </c>
      <c r="AN97" s="11" t="s">
        <v>123</v>
      </c>
      <c r="AO97" s="11" t="s">
        <v>123</v>
      </c>
      <c r="AP97" s="11" t="s">
        <v>123</v>
      </c>
      <c r="AQ97" s="11" t="s">
        <v>123</v>
      </c>
      <c r="AR97" s="11"/>
      <c r="AS97" s="11" t="s">
        <v>123</v>
      </c>
      <c r="AT97" s="11" t="s">
        <v>123</v>
      </c>
      <c r="AU97" s="11"/>
      <c r="AV97" s="11"/>
      <c r="AW97" s="11" t="s">
        <v>123</v>
      </c>
      <c r="AX97" s="11"/>
      <c r="AY97" s="11" t="s">
        <v>123</v>
      </c>
      <c r="AZ97" s="11"/>
      <c r="BA97" s="11" t="s">
        <v>123</v>
      </c>
      <c r="BB97" s="11"/>
      <c r="BC97" s="11"/>
      <c r="BD97" s="11"/>
    </row>
    <row r="98" spans="1:56" ht="100.8" x14ac:dyDescent="0.3">
      <c r="A98" s="11" t="s">
        <v>919</v>
      </c>
      <c r="B98" s="11" t="s">
        <v>175</v>
      </c>
      <c r="C98" s="11" t="s">
        <v>1467</v>
      </c>
      <c r="D98" s="11" t="s">
        <v>34</v>
      </c>
      <c r="E98" s="11" t="s">
        <v>818</v>
      </c>
      <c r="F98" s="11" t="s">
        <v>919</v>
      </c>
      <c r="G98" s="11" t="s">
        <v>115</v>
      </c>
      <c r="H98" s="11" t="s">
        <v>93</v>
      </c>
      <c r="I98" s="11" t="s">
        <v>6</v>
      </c>
      <c r="J98" s="11" t="s">
        <v>6</v>
      </c>
      <c r="K98" s="11" t="s">
        <v>2897</v>
      </c>
      <c r="L98" s="11" t="s">
        <v>707</v>
      </c>
      <c r="M98" s="11">
        <v>105024</v>
      </c>
      <c r="N98" s="11" t="s">
        <v>123</v>
      </c>
      <c r="O98" s="11" t="s">
        <v>127</v>
      </c>
      <c r="P98" s="11" t="s">
        <v>2686</v>
      </c>
      <c r="Q98" s="11" t="s">
        <v>1254</v>
      </c>
      <c r="R98" s="11"/>
      <c r="S98" s="11" t="s">
        <v>123</v>
      </c>
      <c r="T98" s="11" t="s">
        <v>123</v>
      </c>
      <c r="U98" s="11"/>
      <c r="V98" s="11">
        <v>25</v>
      </c>
      <c r="W98" s="11">
        <v>75</v>
      </c>
      <c r="X98" s="11" t="s">
        <v>115</v>
      </c>
      <c r="Y98" s="11" t="s">
        <v>181</v>
      </c>
      <c r="Z98" s="11" t="s">
        <v>112</v>
      </c>
      <c r="AA98" s="11"/>
      <c r="AB98" s="11" t="s">
        <v>1294</v>
      </c>
      <c r="AC98" s="11"/>
      <c r="AD98" s="11" t="s">
        <v>115</v>
      </c>
      <c r="AE98" s="11" t="s">
        <v>115</v>
      </c>
      <c r="AF98" s="11" t="s">
        <v>115</v>
      </c>
      <c r="AG98" s="11" t="s">
        <v>114</v>
      </c>
      <c r="AH98" s="11" t="s">
        <v>708</v>
      </c>
      <c r="AI98" s="11"/>
      <c r="AJ98" s="11">
        <v>30</v>
      </c>
      <c r="AK98" s="11">
        <v>1</v>
      </c>
      <c r="AL98" s="11">
        <v>0</v>
      </c>
      <c r="AM98" s="11">
        <v>1</v>
      </c>
      <c r="AN98" s="11">
        <v>1</v>
      </c>
      <c r="AO98" s="11">
        <v>8000</v>
      </c>
      <c r="AP98" s="11" t="s">
        <v>117</v>
      </c>
      <c r="AQ98" s="11" t="s">
        <v>114</v>
      </c>
      <c r="AR98" s="11"/>
      <c r="AS98" s="11" t="s">
        <v>114</v>
      </c>
      <c r="AT98" s="11" t="s">
        <v>123</v>
      </c>
      <c r="AU98" s="11"/>
      <c r="AV98" s="11"/>
      <c r="AW98" s="11" t="s">
        <v>118</v>
      </c>
      <c r="AX98" s="11"/>
      <c r="AY98" s="11" t="s">
        <v>119</v>
      </c>
      <c r="AZ98" s="11"/>
      <c r="BA98" s="11" t="s">
        <v>114</v>
      </c>
      <c r="BB98" s="11"/>
      <c r="BC98" s="11"/>
      <c r="BD98" s="11"/>
    </row>
    <row r="99" spans="1:56" ht="43.2" x14ac:dyDescent="0.3">
      <c r="A99" s="11" t="s">
        <v>1412</v>
      </c>
      <c r="B99" s="11" t="s">
        <v>2612</v>
      </c>
      <c r="C99" s="11" t="s">
        <v>2959</v>
      </c>
      <c r="D99" s="11" t="s">
        <v>34</v>
      </c>
      <c r="E99" s="11" t="s">
        <v>818</v>
      </c>
      <c r="F99" s="11" t="s">
        <v>1566</v>
      </c>
      <c r="G99" s="11" t="s">
        <v>115</v>
      </c>
      <c r="H99" s="11" t="s">
        <v>4</v>
      </c>
      <c r="I99" s="11" t="s">
        <v>59</v>
      </c>
      <c r="J99" s="11"/>
      <c r="K99" s="11" t="s">
        <v>123</v>
      </c>
      <c r="L99" s="11" t="s">
        <v>123</v>
      </c>
      <c r="M99" s="11" t="s">
        <v>123</v>
      </c>
      <c r="N99" s="11" t="s">
        <v>123</v>
      </c>
      <c r="O99" s="11" t="s">
        <v>123</v>
      </c>
      <c r="P99" s="11"/>
      <c r="Q99" s="11" t="s">
        <v>123</v>
      </c>
      <c r="R99" s="11"/>
      <c r="S99" s="11" t="s">
        <v>123</v>
      </c>
      <c r="T99" s="11">
        <v>0</v>
      </c>
      <c r="U99" s="11"/>
      <c r="V99" s="11" t="s">
        <v>123</v>
      </c>
      <c r="W99" s="11" t="s">
        <v>123</v>
      </c>
      <c r="X99" s="11" t="s">
        <v>123</v>
      </c>
      <c r="Y99" s="11" t="s">
        <v>123</v>
      </c>
      <c r="Z99" s="11" t="s">
        <v>123</v>
      </c>
      <c r="AA99" s="11"/>
      <c r="AB99" s="11" t="s">
        <v>123</v>
      </c>
      <c r="AC99" s="11"/>
      <c r="AD99" s="11" t="s">
        <v>123</v>
      </c>
      <c r="AE99" s="11" t="s">
        <v>123</v>
      </c>
      <c r="AF99" s="11" t="s">
        <v>115</v>
      </c>
      <c r="AG99" s="11" t="s">
        <v>115</v>
      </c>
      <c r="AH99" s="11" t="s">
        <v>123</v>
      </c>
      <c r="AI99" s="11"/>
      <c r="AJ99" s="11" t="s">
        <v>123</v>
      </c>
      <c r="AK99" s="11" t="s">
        <v>123</v>
      </c>
      <c r="AL99" s="11" t="s">
        <v>123</v>
      </c>
      <c r="AM99" s="11" t="s">
        <v>123</v>
      </c>
      <c r="AN99" s="11" t="s">
        <v>123</v>
      </c>
      <c r="AO99" s="11" t="s">
        <v>123</v>
      </c>
      <c r="AP99" s="11" t="s">
        <v>123</v>
      </c>
      <c r="AQ99" s="11" t="s">
        <v>123</v>
      </c>
      <c r="AR99" s="11"/>
      <c r="AS99" s="11" t="s">
        <v>123</v>
      </c>
      <c r="AT99" s="11" t="s">
        <v>123</v>
      </c>
      <c r="AU99" s="11"/>
      <c r="AV99" s="11"/>
      <c r="AW99" s="11" t="s">
        <v>123</v>
      </c>
      <c r="AX99" s="11"/>
      <c r="AY99" s="11" t="s">
        <v>123</v>
      </c>
      <c r="AZ99" s="11"/>
      <c r="BA99" s="11" t="s">
        <v>123</v>
      </c>
      <c r="BB99" s="11"/>
      <c r="BC99" s="11" t="s">
        <v>1355</v>
      </c>
      <c r="BD99" s="11" t="s">
        <v>1412</v>
      </c>
    </row>
    <row r="100" spans="1:56" ht="115.2" x14ac:dyDescent="0.3">
      <c r="A100" s="11" t="s">
        <v>213</v>
      </c>
      <c r="B100" s="11" t="s">
        <v>2614</v>
      </c>
      <c r="C100" s="11" t="s">
        <v>44</v>
      </c>
      <c r="D100" s="11" t="s">
        <v>34</v>
      </c>
      <c r="E100" s="11" t="s">
        <v>818</v>
      </c>
      <c r="F100" s="11" t="s">
        <v>213</v>
      </c>
      <c r="G100" s="11" t="s">
        <v>115</v>
      </c>
      <c r="H100" s="11" t="s">
        <v>93</v>
      </c>
      <c r="I100" s="11" t="s">
        <v>6</v>
      </c>
      <c r="J100" s="11" t="s">
        <v>6</v>
      </c>
      <c r="K100" s="11" t="s">
        <v>1052</v>
      </c>
      <c r="L100" s="11" t="s">
        <v>711</v>
      </c>
      <c r="M100" s="11">
        <v>1031</v>
      </c>
      <c r="N100" s="11">
        <v>19035</v>
      </c>
      <c r="O100" s="11" t="s">
        <v>1184</v>
      </c>
      <c r="P100" s="11"/>
      <c r="Q100" s="11" t="s">
        <v>1136</v>
      </c>
      <c r="R100" s="11"/>
      <c r="S100" s="11">
        <v>31</v>
      </c>
      <c r="T100" s="11">
        <v>0</v>
      </c>
      <c r="U100" s="11"/>
      <c r="V100" s="11">
        <v>0</v>
      </c>
      <c r="W100" s="11">
        <v>100</v>
      </c>
      <c r="X100" s="11" t="s">
        <v>115</v>
      </c>
      <c r="Y100" s="11" t="s">
        <v>184</v>
      </c>
      <c r="Z100" s="11" t="s">
        <v>112</v>
      </c>
      <c r="AA100" s="11"/>
      <c r="AB100" s="11" t="s">
        <v>203</v>
      </c>
      <c r="AC100" s="11"/>
      <c r="AD100" s="11" t="s">
        <v>115</v>
      </c>
      <c r="AE100" s="11" t="s">
        <v>115</v>
      </c>
      <c r="AF100" s="11" t="s">
        <v>115</v>
      </c>
      <c r="AG100" s="11" t="s">
        <v>115</v>
      </c>
      <c r="AH100" s="11" t="s">
        <v>153</v>
      </c>
      <c r="AI100" s="11"/>
      <c r="AJ100" s="11">
        <v>31</v>
      </c>
      <c r="AK100" s="11">
        <v>1</v>
      </c>
      <c r="AL100" s="11">
        <v>0</v>
      </c>
      <c r="AM100" s="11">
        <v>1</v>
      </c>
      <c r="AN100" s="11">
        <v>1</v>
      </c>
      <c r="AO100" s="11">
        <v>1500</v>
      </c>
      <c r="AP100" s="11" t="s">
        <v>117</v>
      </c>
      <c r="AQ100" s="11" t="s">
        <v>114</v>
      </c>
      <c r="AR100" s="11"/>
      <c r="AS100" s="11" t="s">
        <v>115</v>
      </c>
      <c r="AT100" s="11" t="s">
        <v>214</v>
      </c>
      <c r="AU100" s="11"/>
      <c r="AV100" s="11"/>
      <c r="AW100" s="11" t="s">
        <v>203</v>
      </c>
      <c r="AX100" s="11"/>
      <c r="AY100" s="11" t="s">
        <v>119</v>
      </c>
      <c r="AZ100" s="11"/>
      <c r="BA100" s="11" t="s">
        <v>114</v>
      </c>
      <c r="BB100" s="11"/>
      <c r="BC100" s="11" t="s">
        <v>1390</v>
      </c>
      <c r="BD100" s="11" t="s">
        <v>1440</v>
      </c>
    </row>
    <row r="101" spans="1:56" ht="129.6" x14ac:dyDescent="0.3">
      <c r="A101" s="11" t="s">
        <v>1128</v>
      </c>
      <c r="B101" s="11" t="s">
        <v>1538</v>
      </c>
      <c r="C101" s="11" t="s">
        <v>2959</v>
      </c>
      <c r="D101" s="11" t="s">
        <v>2872</v>
      </c>
      <c r="E101" s="11" t="s">
        <v>566</v>
      </c>
      <c r="F101" s="11" t="s">
        <v>1128</v>
      </c>
      <c r="G101" s="11" t="s">
        <v>115</v>
      </c>
      <c r="H101" s="11" t="s">
        <v>18</v>
      </c>
      <c r="I101" s="11" t="s">
        <v>88</v>
      </c>
      <c r="J101" s="11" t="s">
        <v>2115</v>
      </c>
      <c r="K101" s="11" t="s">
        <v>1129</v>
      </c>
      <c r="L101" s="11" t="s">
        <v>618</v>
      </c>
      <c r="M101" s="11">
        <v>10959</v>
      </c>
      <c r="N101" s="11">
        <v>955124</v>
      </c>
      <c r="O101" s="11" t="s">
        <v>1160</v>
      </c>
      <c r="P101" s="11"/>
      <c r="Q101" s="11" t="s">
        <v>1130</v>
      </c>
      <c r="R101" s="11" t="s">
        <v>1131</v>
      </c>
      <c r="S101" s="11">
        <v>100</v>
      </c>
      <c r="T101" s="11">
        <v>0</v>
      </c>
      <c r="U101" s="11"/>
      <c r="V101" s="11">
        <v>87</v>
      </c>
      <c r="W101" s="11">
        <v>13</v>
      </c>
      <c r="X101" s="11" t="s">
        <v>115</v>
      </c>
      <c r="Y101" s="11" t="s">
        <v>181</v>
      </c>
      <c r="Z101" s="11" t="s">
        <v>721</v>
      </c>
      <c r="AA101" s="11"/>
      <c r="AB101" s="11" t="s">
        <v>1292</v>
      </c>
      <c r="AC101" s="11"/>
      <c r="AD101" s="11" t="s">
        <v>115</v>
      </c>
      <c r="AE101" s="11" t="s">
        <v>115</v>
      </c>
      <c r="AF101" s="11" t="s">
        <v>115</v>
      </c>
      <c r="AG101" s="11" t="s">
        <v>115</v>
      </c>
      <c r="AH101" s="11" t="s">
        <v>204</v>
      </c>
      <c r="AI101" s="11"/>
      <c r="AJ101" s="11" t="s">
        <v>123</v>
      </c>
      <c r="AK101" s="11" t="s">
        <v>123</v>
      </c>
      <c r="AL101" s="11" t="s">
        <v>123</v>
      </c>
      <c r="AM101" s="11" t="s">
        <v>123</v>
      </c>
      <c r="AN101" s="11" t="s">
        <v>123</v>
      </c>
      <c r="AO101" s="11" t="s">
        <v>123</v>
      </c>
      <c r="AP101" s="11" t="s">
        <v>123</v>
      </c>
      <c r="AQ101" s="11" t="s">
        <v>123</v>
      </c>
      <c r="AR101" s="11"/>
      <c r="AS101" s="11" t="s">
        <v>123</v>
      </c>
      <c r="AT101" s="11" t="s">
        <v>123</v>
      </c>
      <c r="AU101" s="11"/>
      <c r="AV101" s="11"/>
      <c r="AW101" s="11" t="s">
        <v>123</v>
      </c>
      <c r="AX101" s="11"/>
      <c r="AY101" s="11" t="s">
        <v>123</v>
      </c>
      <c r="AZ101" s="11"/>
      <c r="BA101" s="11" t="s">
        <v>123</v>
      </c>
      <c r="BB101" s="11"/>
      <c r="BC101" s="11" t="s">
        <v>1402</v>
      </c>
      <c r="BD101" s="11" t="s">
        <v>1460</v>
      </c>
    </row>
    <row r="102" spans="1:56" x14ac:dyDescent="0.3">
      <c r="A102" s="11" t="s">
        <v>2231</v>
      </c>
      <c r="B102" s="11" t="s">
        <v>2175</v>
      </c>
      <c r="C102" s="11" t="s">
        <v>44</v>
      </c>
      <c r="D102" s="11" t="s">
        <v>44</v>
      </c>
      <c r="E102" s="11" t="s">
        <v>818</v>
      </c>
      <c r="F102" s="11" t="s">
        <v>2231</v>
      </c>
      <c r="G102" s="11" t="s">
        <v>115</v>
      </c>
      <c r="H102" s="11" t="s">
        <v>93</v>
      </c>
      <c r="I102" s="11" t="s">
        <v>6</v>
      </c>
      <c r="J102" s="11" t="s">
        <v>6</v>
      </c>
      <c r="K102" s="11" t="s">
        <v>123</v>
      </c>
      <c r="L102" s="11" t="s">
        <v>123</v>
      </c>
      <c r="M102" s="11" t="s">
        <v>123</v>
      </c>
      <c r="N102" s="11" t="s">
        <v>123</v>
      </c>
      <c r="O102" s="11" t="s">
        <v>123</v>
      </c>
      <c r="P102" s="11"/>
      <c r="Q102" s="11" t="s">
        <v>123</v>
      </c>
      <c r="R102" s="11"/>
      <c r="S102" s="11" t="s">
        <v>123</v>
      </c>
      <c r="T102" s="11">
        <v>0</v>
      </c>
      <c r="U102" s="11"/>
      <c r="V102" s="11" t="s">
        <v>123</v>
      </c>
      <c r="W102" s="11" t="s">
        <v>123</v>
      </c>
      <c r="X102" s="11" t="s">
        <v>115</v>
      </c>
      <c r="Y102" s="11" t="s">
        <v>2232</v>
      </c>
      <c r="Z102" s="11" t="s">
        <v>123</v>
      </c>
      <c r="AA102" s="11"/>
      <c r="AB102" s="11" t="s">
        <v>123</v>
      </c>
      <c r="AC102" s="11"/>
      <c r="AD102" s="11" t="s">
        <v>123</v>
      </c>
      <c r="AE102" s="11" t="s">
        <v>123</v>
      </c>
      <c r="AF102" s="11" t="s">
        <v>115</v>
      </c>
      <c r="AG102" s="11" t="s">
        <v>114</v>
      </c>
      <c r="AH102" s="11" t="s">
        <v>123</v>
      </c>
      <c r="AI102" s="11"/>
      <c r="AJ102" s="11" t="s">
        <v>123</v>
      </c>
      <c r="AK102" s="11" t="s">
        <v>123</v>
      </c>
      <c r="AL102" s="11" t="s">
        <v>123</v>
      </c>
      <c r="AM102" s="11" t="s">
        <v>123</v>
      </c>
      <c r="AN102" s="11" t="s">
        <v>123</v>
      </c>
      <c r="AO102" s="11" t="s">
        <v>123</v>
      </c>
      <c r="AP102" s="11" t="s">
        <v>123</v>
      </c>
      <c r="AQ102" s="11" t="s">
        <v>123</v>
      </c>
      <c r="AR102" s="11"/>
      <c r="AS102" s="11" t="s">
        <v>123</v>
      </c>
      <c r="AT102" s="11" t="s">
        <v>123</v>
      </c>
      <c r="AU102" s="11"/>
      <c r="AV102" s="11"/>
      <c r="AW102" s="11" t="s">
        <v>123</v>
      </c>
      <c r="AX102" s="11"/>
      <c r="AY102" s="11" t="s">
        <v>123</v>
      </c>
      <c r="AZ102" s="11"/>
      <c r="BA102" s="11" t="s">
        <v>123</v>
      </c>
      <c r="BB102" s="11"/>
      <c r="BC102" s="11"/>
      <c r="BD102" s="11"/>
    </row>
    <row r="103" spans="1:56" x14ac:dyDescent="0.3">
      <c r="A103" s="11" t="s">
        <v>2234</v>
      </c>
      <c r="B103" s="11" t="s">
        <v>2233</v>
      </c>
      <c r="C103" s="11" t="s">
        <v>2962</v>
      </c>
      <c r="D103" s="11" t="s">
        <v>2203</v>
      </c>
      <c r="E103" s="11" t="s">
        <v>818</v>
      </c>
      <c r="F103" s="11" t="s">
        <v>2234</v>
      </c>
      <c r="G103" s="11" t="s">
        <v>115</v>
      </c>
      <c r="H103" s="11" t="s">
        <v>93</v>
      </c>
      <c r="I103" s="11" t="s">
        <v>6</v>
      </c>
      <c r="J103" s="11" t="s">
        <v>6</v>
      </c>
      <c r="K103" s="11" t="s">
        <v>123</v>
      </c>
      <c r="L103" s="11" t="s">
        <v>123</v>
      </c>
      <c r="M103" s="11">
        <v>11301</v>
      </c>
      <c r="N103" s="11" t="s">
        <v>123</v>
      </c>
      <c r="O103" s="11" t="s">
        <v>123</v>
      </c>
      <c r="P103" s="11"/>
      <c r="Q103" s="11" t="s">
        <v>123</v>
      </c>
      <c r="R103" s="11"/>
      <c r="S103" s="11" t="s">
        <v>123</v>
      </c>
      <c r="T103" s="11">
        <v>0</v>
      </c>
      <c r="U103" s="11"/>
      <c r="V103" s="11" t="s">
        <v>123</v>
      </c>
      <c r="W103" s="11" t="s">
        <v>123</v>
      </c>
      <c r="X103" s="11" t="s">
        <v>115</v>
      </c>
      <c r="Y103" s="11" t="s">
        <v>123</v>
      </c>
      <c r="Z103" s="11" t="s">
        <v>123</v>
      </c>
      <c r="AA103" s="11"/>
      <c r="AB103" s="11" t="s">
        <v>123</v>
      </c>
      <c r="AC103" s="11"/>
      <c r="AD103" s="11" t="s">
        <v>123</v>
      </c>
      <c r="AE103" s="11" t="s">
        <v>123</v>
      </c>
      <c r="AF103" s="11" t="s">
        <v>115</v>
      </c>
      <c r="AG103" s="11" t="s">
        <v>114</v>
      </c>
      <c r="AH103" s="11" t="s">
        <v>123</v>
      </c>
      <c r="AI103" s="11"/>
      <c r="AJ103" s="11" t="s">
        <v>123</v>
      </c>
      <c r="AK103" s="11" t="s">
        <v>123</v>
      </c>
      <c r="AL103" s="11" t="s">
        <v>123</v>
      </c>
      <c r="AM103" s="11" t="s">
        <v>123</v>
      </c>
      <c r="AN103" s="11" t="s">
        <v>123</v>
      </c>
      <c r="AO103" s="11" t="s">
        <v>123</v>
      </c>
      <c r="AP103" s="11" t="s">
        <v>123</v>
      </c>
      <c r="AQ103" s="11" t="s">
        <v>123</v>
      </c>
      <c r="AR103" s="11"/>
      <c r="AS103" s="11" t="s">
        <v>123</v>
      </c>
      <c r="AT103" s="11" t="s">
        <v>123</v>
      </c>
      <c r="AU103" s="11"/>
      <c r="AV103" s="11"/>
      <c r="AW103" s="11" t="s">
        <v>123</v>
      </c>
      <c r="AX103" s="11"/>
      <c r="AY103" s="11" t="s">
        <v>123</v>
      </c>
      <c r="AZ103" s="11"/>
      <c r="BA103" s="11" t="s">
        <v>123</v>
      </c>
      <c r="BB103" s="11"/>
      <c r="BC103" s="11"/>
      <c r="BD103" s="11"/>
    </row>
    <row r="104" spans="1:56" ht="43.2" x14ac:dyDescent="0.3">
      <c r="A104" s="11" t="s">
        <v>1556</v>
      </c>
      <c r="B104" s="11" t="s">
        <v>1630</v>
      </c>
      <c r="C104" s="11" t="s">
        <v>1467</v>
      </c>
      <c r="D104" s="11" t="s">
        <v>1350</v>
      </c>
      <c r="E104" s="11" t="s">
        <v>818</v>
      </c>
      <c r="F104" s="11" t="s">
        <v>1556</v>
      </c>
      <c r="G104" s="11" t="s">
        <v>115</v>
      </c>
      <c r="H104" s="11" t="s">
        <v>16</v>
      </c>
      <c r="I104" s="11" t="s">
        <v>82</v>
      </c>
      <c r="J104" s="11" t="s">
        <v>82</v>
      </c>
      <c r="K104" s="11" t="s">
        <v>123</v>
      </c>
      <c r="L104" s="11" t="s">
        <v>123</v>
      </c>
      <c r="M104" s="11" t="s">
        <v>123</v>
      </c>
      <c r="N104" s="11" t="s">
        <v>123</v>
      </c>
      <c r="O104" s="11" t="s">
        <v>123</v>
      </c>
      <c r="P104" s="11"/>
      <c r="Q104" s="11" t="s">
        <v>123</v>
      </c>
      <c r="R104" s="11"/>
      <c r="S104" s="11" t="s">
        <v>123</v>
      </c>
      <c r="T104" s="11">
        <v>0</v>
      </c>
      <c r="U104" s="11"/>
      <c r="V104" s="11" t="s">
        <v>123</v>
      </c>
      <c r="W104" s="11" t="s">
        <v>123</v>
      </c>
      <c r="X104" s="11" t="s">
        <v>115</v>
      </c>
      <c r="Y104" s="11" t="s">
        <v>123</v>
      </c>
      <c r="Z104" s="11" t="s">
        <v>123</v>
      </c>
      <c r="AA104" s="11"/>
      <c r="AB104" s="11" t="s">
        <v>123</v>
      </c>
      <c r="AC104" s="11"/>
      <c r="AD104" s="11" t="s">
        <v>123</v>
      </c>
      <c r="AE104" s="11" t="s">
        <v>123</v>
      </c>
      <c r="AF104" s="11" t="s">
        <v>115</v>
      </c>
      <c r="AG104" s="11" t="s">
        <v>115</v>
      </c>
      <c r="AH104" s="11" t="s">
        <v>123</v>
      </c>
      <c r="AI104" s="11"/>
      <c r="AJ104" s="11" t="s">
        <v>123</v>
      </c>
      <c r="AK104" s="11" t="s">
        <v>123</v>
      </c>
      <c r="AL104" s="11" t="s">
        <v>123</v>
      </c>
      <c r="AM104" s="11" t="s">
        <v>123</v>
      </c>
      <c r="AN104" s="11" t="s">
        <v>123</v>
      </c>
      <c r="AO104" s="11" t="s">
        <v>123</v>
      </c>
      <c r="AP104" s="11" t="s">
        <v>123</v>
      </c>
      <c r="AQ104" s="11" t="s">
        <v>123</v>
      </c>
      <c r="AR104" s="11"/>
      <c r="AS104" s="11" t="s">
        <v>123</v>
      </c>
      <c r="AT104" s="11" t="s">
        <v>123</v>
      </c>
      <c r="AU104" s="11"/>
      <c r="AV104" s="11"/>
      <c r="AW104" s="11" t="s">
        <v>123</v>
      </c>
      <c r="AX104" s="11"/>
      <c r="AY104" s="11" t="s">
        <v>123</v>
      </c>
      <c r="AZ104" s="11"/>
      <c r="BA104" s="11" t="s">
        <v>123</v>
      </c>
      <c r="BB104" s="11"/>
      <c r="BC104" s="11" t="s">
        <v>2419</v>
      </c>
      <c r="BD104" s="11" t="s">
        <v>2420</v>
      </c>
    </row>
    <row r="105" spans="1:56" ht="115.2" x14ac:dyDescent="0.3">
      <c r="A105" s="11" t="s">
        <v>2579</v>
      </c>
      <c r="B105" s="11" t="s">
        <v>762</v>
      </c>
      <c r="C105" s="11" t="s">
        <v>44</v>
      </c>
      <c r="D105" s="11" t="s">
        <v>44</v>
      </c>
      <c r="E105" s="11" t="s">
        <v>818</v>
      </c>
      <c r="F105" s="11" t="s">
        <v>2580</v>
      </c>
      <c r="G105" s="11" t="s">
        <v>115</v>
      </c>
      <c r="H105" s="11" t="s">
        <v>209</v>
      </c>
      <c r="I105" s="11" t="s">
        <v>7</v>
      </c>
      <c r="J105" s="11" t="s">
        <v>381</v>
      </c>
      <c r="K105" s="11" t="s">
        <v>1072</v>
      </c>
      <c r="L105" s="11" t="s">
        <v>689</v>
      </c>
      <c r="M105" s="11">
        <v>6310</v>
      </c>
      <c r="N105" s="11">
        <v>3077</v>
      </c>
      <c r="O105" s="11" t="s">
        <v>1162</v>
      </c>
      <c r="P105" s="11"/>
      <c r="Q105" s="11" t="s">
        <v>1241</v>
      </c>
      <c r="R105" s="11"/>
      <c r="S105" s="11">
        <v>100</v>
      </c>
      <c r="T105" s="11">
        <v>0</v>
      </c>
      <c r="U105" s="11" t="s">
        <v>1551</v>
      </c>
      <c r="V105" s="11" t="s">
        <v>123</v>
      </c>
      <c r="W105" s="11" t="s">
        <v>123</v>
      </c>
      <c r="X105" s="11" t="s">
        <v>115</v>
      </c>
      <c r="Y105" s="11" t="s">
        <v>184</v>
      </c>
      <c r="Z105" s="11" t="s">
        <v>112</v>
      </c>
      <c r="AA105" s="11"/>
      <c r="AB105" s="11" t="s">
        <v>113</v>
      </c>
      <c r="AC105" s="11"/>
      <c r="AD105" s="11" t="s">
        <v>114</v>
      </c>
      <c r="AE105" s="11" t="s">
        <v>115</v>
      </c>
      <c r="AF105" s="11" t="s">
        <v>115</v>
      </c>
      <c r="AG105" s="11" t="s">
        <v>115</v>
      </c>
      <c r="AH105" s="11" t="s">
        <v>116</v>
      </c>
      <c r="AI105" s="11"/>
      <c r="AJ105" s="11">
        <v>100</v>
      </c>
      <c r="AK105" s="11">
        <v>0</v>
      </c>
      <c r="AL105" s="11">
        <v>0</v>
      </c>
      <c r="AM105" s="11">
        <v>0</v>
      </c>
      <c r="AN105" s="11">
        <v>0</v>
      </c>
      <c r="AO105" s="11">
        <v>0</v>
      </c>
      <c r="AP105" s="11">
        <v>0</v>
      </c>
      <c r="AQ105" s="11" t="s">
        <v>114</v>
      </c>
      <c r="AR105" s="11"/>
      <c r="AS105" s="11" t="s">
        <v>115</v>
      </c>
      <c r="AT105" s="11" t="s">
        <v>129</v>
      </c>
      <c r="AU105" s="11"/>
      <c r="AV105" s="11"/>
      <c r="AW105" s="11" t="s">
        <v>613</v>
      </c>
      <c r="AX105" s="11"/>
      <c r="AY105" s="11" t="s">
        <v>123</v>
      </c>
      <c r="AZ105" s="11"/>
      <c r="BA105" s="11" t="s">
        <v>114</v>
      </c>
      <c r="BB105" s="11"/>
      <c r="BC105" s="11" t="s">
        <v>1374</v>
      </c>
      <c r="BD105" s="11" t="s">
        <v>1501</v>
      </c>
    </row>
    <row r="106" spans="1:56" ht="86.4" x14ac:dyDescent="0.3">
      <c r="A106" s="11" t="s">
        <v>2576</v>
      </c>
      <c r="B106" s="11" t="s">
        <v>206</v>
      </c>
      <c r="C106" s="11" t="s">
        <v>44</v>
      </c>
      <c r="D106" s="11" t="s">
        <v>44</v>
      </c>
      <c r="E106" s="11" t="s">
        <v>818</v>
      </c>
      <c r="F106" s="11" t="s">
        <v>506</v>
      </c>
      <c r="G106" s="11" t="s">
        <v>115</v>
      </c>
      <c r="H106" s="11" t="s">
        <v>18</v>
      </c>
      <c r="I106" s="11" t="s">
        <v>87</v>
      </c>
      <c r="J106" s="11" t="s">
        <v>87</v>
      </c>
      <c r="K106" s="11" t="s">
        <v>744</v>
      </c>
      <c r="L106" s="11" t="s">
        <v>731</v>
      </c>
      <c r="M106" s="11">
        <v>268</v>
      </c>
      <c r="N106" s="11">
        <v>149100</v>
      </c>
      <c r="O106" s="11" t="s">
        <v>1179</v>
      </c>
      <c r="P106" s="11" t="s">
        <v>2676</v>
      </c>
      <c r="Q106" s="11" t="s">
        <v>1257</v>
      </c>
      <c r="R106" s="11"/>
      <c r="S106" s="11">
        <v>100</v>
      </c>
      <c r="T106" s="11">
        <v>0</v>
      </c>
      <c r="U106" s="11"/>
      <c r="V106" s="11">
        <v>100</v>
      </c>
      <c r="W106" s="11">
        <v>0</v>
      </c>
      <c r="X106" s="11" t="s">
        <v>115</v>
      </c>
      <c r="Y106" s="11" t="s">
        <v>184</v>
      </c>
      <c r="Z106" s="11" t="s">
        <v>812</v>
      </c>
      <c r="AA106" s="11" t="s">
        <v>1280</v>
      </c>
      <c r="AB106" s="11" t="s">
        <v>1283</v>
      </c>
      <c r="AC106" s="11"/>
      <c r="AD106" s="11" t="s">
        <v>115</v>
      </c>
      <c r="AE106" s="11" t="s">
        <v>115</v>
      </c>
      <c r="AF106" s="11" t="s">
        <v>115</v>
      </c>
      <c r="AG106" s="11" t="s">
        <v>114</v>
      </c>
      <c r="AH106" s="11" t="s">
        <v>153</v>
      </c>
      <c r="AI106" s="11"/>
      <c r="AJ106" s="11">
        <v>100</v>
      </c>
      <c r="AK106" s="11">
        <v>0</v>
      </c>
      <c r="AL106" s="11">
        <v>0</v>
      </c>
      <c r="AM106" s="11">
        <v>0</v>
      </c>
      <c r="AN106" s="11">
        <v>0</v>
      </c>
      <c r="AO106" s="11">
        <v>0</v>
      </c>
      <c r="AP106" s="11">
        <v>0</v>
      </c>
      <c r="AQ106" s="11" t="s">
        <v>114</v>
      </c>
      <c r="AR106" s="11"/>
      <c r="AS106" s="11" t="s">
        <v>115</v>
      </c>
      <c r="AT106" s="11" t="s">
        <v>129</v>
      </c>
      <c r="AU106" s="11"/>
      <c r="AV106" s="11"/>
      <c r="AW106" s="11" t="s">
        <v>613</v>
      </c>
      <c r="AX106" s="11"/>
      <c r="AY106" s="11" t="s">
        <v>614</v>
      </c>
      <c r="AZ106" s="11"/>
      <c r="BA106" s="11" t="s">
        <v>114</v>
      </c>
      <c r="BB106" s="11" t="s">
        <v>1121</v>
      </c>
      <c r="BC106" s="11" t="s">
        <v>1402</v>
      </c>
      <c r="BD106" s="11" t="s">
        <v>1497</v>
      </c>
    </row>
    <row r="107" spans="1:56" ht="129.6" x14ac:dyDescent="0.3">
      <c r="A107" s="11" t="s">
        <v>2577</v>
      </c>
      <c r="B107" s="11" t="s">
        <v>790</v>
      </c>
      <c r="C107" s="11" t="s">
        <v>44</v>
      </c>
      <c r="D107" s="11" t="s">
        <v>44</v>
      </c>
      <c r="E107" s="11" t="s">
        <v>818</v>
      </c>
      <c r="F107" s="11" t="s">
        <v>547</v>
      </c>
      <c r="G107" s="11" t="s">
        <v>1539</v>
      </c>
      <c r="H107" s="11" t="s">
        <v>4</v>
      </c>
      <c r="I107" s="11" t="s">
        <v>55</v>
      </c>
      <c r="J107" s="11" t="s">
        <v>55</v>
      </c>
      <c r="K107" s="11" t="s">
        <v>1068</v>
      </c>
      <c r="L107" s="11" t="s">
        <v>689</v>
      </c>
      <c r="M107" s="11">
        <v>18127</v>
      </c>
      <c r="N107" s="11">
        <v>525000</v>
      </c>
      <c r="O107" s="11" t="s">
        <v>1162</v>
      </c>
      <c r="P107" s="11"/>
      <c r="Q107" s="11" t="s">
        <v>1235</v>
      </c>
      <c r="R107" s="11"/>
      <c r="S107" s="11">
        <v>100</v>
      </c>
      <c r="T107" s="11">
        <v>0</v>
      </c>
      <c r="U107" s="11" t="s">
        <v>546</v>
      </c>
      <c r="V107" s="11" t="s">
        <v>123</v>
      </c>
      <c r="W107" s="11" t="s">
        <v>123</v>
      </c>
      <c r="X107" s="11" t="s">
        <v>115</v>
      </c>
      <c r="Y107" s="11" t="s">
        <v>184</v>
      </c>
      <c r="Z107" s="11" t="s">
        <v>112</v>
      </c>
      <c r="AA107" s="11"/>
      <c r="AB107" s="11" t="s">
        <v>113</v>
      </c>
      <c r="AC107" s="11"/>
      <c r="AD107" s="11" t="s">
        <v>115</v>
      </c>
      <c r="AE107" s="11" t="s">
        <v>115</v>
      </c>
      <c r="AF107" s="11" t="s">
        <v>115</v>
      </c>
      <c r="AG107" s="11" t="s">
        <v>115</v>
      </c>
      <c r="AH107" s="11" t="s">
        <v>249</v>
      </c>
      <c r="AI107" s="11"/>
      <c r="AJ107" s="11" t="s">
        <v>123</v>
      </c>
      <c r="AK107" s="11">
        <v>1</v>
      </c>
      <c r="AL107" s="11">
        <v>1</v>
      </c>
      <c r="AM107" s="11">
        <v>0</v>
      </c>
      <c r="AN107" s="11" t="s">
        <v>548</v>
      </c>
      <c r="AO107" s="11" t="s">
        <v>123</v>
      </c>
      <c r="AP107" s="11" t="s">
        <v>549</v>
      </c>
      <c r="AQ107" s="11" t="s">
        <v>123</v>
      </c>
      <c r="AR107" s="11"/>
      <c r="AS107" s="11" t="s">
        <v>115</v>
      </c>
      <c r="AT107" s="11" t="s">
        <v>166</v>
      </c>
      <c r="AU107" s="11" t="s">
        <v>550</v>
      </c>
      <c r="AV107" s="11"/>
      <c r="AW107" s="11" t="s">
        <v>739</v>
      </c>
      <c r="AX107" s="11" t="s">
        <v>113</v>
      </c>
      <c r="AY107" s="11" t="s">
        <v>614</v>
      </c>
      <c r="AZ107" s="11"/>
      <c r="BA107" s="11" t="s">
        <v>114</v>
      </c>
      <c r="BB107" s="11"/>
      <c r="BC107" s="11" t="s">
        <v>1494</v>
      </c>
      <c r="BD107" s="11" t="s">
        <v>1498</v>
      </c>
    </row>
    <row r="108" spans="1:56" x14ac:dyDescent="0.3">
      <c r="A108" s="11" t="s">
        <v>2236</v>
      </c>
      <c r="B108" s="11" t="s">
        <v>2235</v>
      </c>
      <c r="C108" s="11" t="s">
        <v>1467</v>
      </c>
      <c r="D108" s="11" t="s">
        <v>29</v>
      </c>
      <c r="E108" s="11" t="s">
        <v>566</v>
      </c>
      <c r="F108" s="11" t="s">
        <v>2236</v>
      </c>
      <c r="G108" s="11" t="s">
        <v>115</v>
      </c>
      <c r="H108" s="11" t="s">
        <v>93</v>
      </c>
      <c r="I108" s="11" t="s">
        <v>6</v>
      </c>
      <c r="J108" s="11" t="s">
        <v>6</v>
      </c>
      <c r="K108" s="11" t="s">
        <v>123</v>
      </c>
      <c r="L108" s="11" t="s">
        <v>123</v>
      </c>
      <c r="M108" s="11">
        <v>17313</v>
      </c>
      <c r="N108" s="11" t="s">
        <v>123</v>
      </c>
      <c r="O108" s="11" t="s">
        <v>123</v>
      </c>
      <c r="P108" s="11"/>
      <c r="Q108" s="11" t="s">
        <v>123</v>
      </c>
      <c r="R108" s="11"/>
      <c r="S108" s="11" t="s">
        <v>123</v>
      </c>
      <c r="T108" s="11">
        <v>0</v>
      </c>
      <c r="U108" s="11"/>
      <c r="V108" s="11" t="s">
        <v>123</v>
      </c>
      <c r="W108" s="11" t="s">
        <v>123</v>
      </c>
      <c r="X108" s="11" t="s">
        <v>115</v>
      </c>
      <c r="Y108" s="11" t="s">
        <v>350</v>
      </c>
      <c r="Z108" s="11" t="s">
        <v>123</v>
      </c>
      <c r="AA108" s="11"/>
      <c r="AB108" s="11" t="s">
        <v>123</v>
      </c>
      <c r="AC108" s="11"/>
      <c r="AD108" s="11" t="s">
        <v>123</v>
      </c>
      <c r="AE108" s="11" t="s">
        <v>123</v>
      </c>
      <c r="AF108" s="11" t="s">
        <v>115</v>
      </c>
      <c r="AG108" s="11" t="s">
        <v>115</v>
      </c>
      <c r="AH108" s="11" t="s">
        <v>123</v>
      </c>
      <c r="AI108" s="11"/>
      <c r="AJ108" s="11" t="s">
        <v>123</v>
      </c>
      <c r="AK108" s="11" t="s">
        <v>123</v>
      </c>
      <c r="AL108" s="11" t="s">
        <v>123</v>
      </c>
      <c r="AM108" s="11" t="s">
        <v>123</v>
      </c>
      <c r="AN108" s="11" t="s">
        <v>123</v>
      </c>
      <c r="AO108" s="11" t="s">
        <v>123</v>
      </c>
      <c r="AP108" s="11" t="s">
        <v>123</v>
      </c>
      <c r="AQ108" s="11" t="s">
        <v>123</v>
      </c>
      <c r="AR108" s="11"/>
      <c r="AS108" s="11" t="s">
        <v>123</v>
      </c>
      <c r="AT108" s="11" t="s">
        <v>123</v>
      </c>
      <c r="AU108" s="11"/>
      <c r="AV108" s="11"/>
      <c r="AW108" s="11" t="s">
        <v>123</v>
      </c>
      <c r="AX108" s="11"/>
      <c r="AY108" s="11" t="s">
        <v>123</v>
      </c>
      <c r="AZ108" s="11"/>
      <c r="BA108" s="11" t="s">
        <v>123</v>
      </c>
      <c r="BB108" s="11"/>
      <c r="BC108" s="11"/>
      <c r="BD108" s="11"/>
    </row>
    <row r="109" spans="1:56" ht="43.2" x14ac:dyDescent="0.3">
      <c r="A109" s="11" t="s">
        <v>2237</v>
      </c>
      <c r="B109" s="11" t="s">
        <v>2610</v>
      </c>
      <c r="C109" s="11" t="s">
        <v>2962</v>
      </c>
      <c r="D109" s="11" t="s">
        <v>2856</v>
      </c>
      <c r="E109" s="11" t="s">
        <v>818</v>
      </c>
      <c r="F109" s="11" t="s">
        <v>2237</v>
      </c>
      <c r="G109" s="11" t="s">
        <v>115</v>
      </c>
      <c r="H109" s="11" t="s">
        <v>93</v>
      </c>
      <c r="I109" s="11" t="s">
        <v>6</v>
      </c>
      <c r="J109" s="11" t="s">
        <v>6</v>
      </c>
      <c r="K109" s="11" t="s">
        <v>123</v>
      </c>
      <c r="L109" s="11" t="s">
        <v>123</v>
      </c>
      <c r="M109" s="11" t="s">
        <v>123</v>
      </c>
      <c r="N109" s="11" t="s">
        <v>123</v>
      </c>
      <c r="O109" s="11" t="s">
        <v>123</v>
      </c>
      <c r="P109" s="11"/>
      <c r="Q109" s="11" t="s">
        <v>123</v>
      </c>
      <c r="R109" s="11"/>
      <c r="S109" s="11" t="s">
        <v>123</v>
      </c>
      <c r="T109" s="11">
        <v>0</v>
      </c>
      <c r="U109" s="11"/>
      <c r="V109" s="11" t="s">
        <v>123</v>
      </c>
      <c r="W109" s="11" t="s">
        <v>123</v>
      </c>
      <c r="X109" s="11" t="s">
        <v>115</v>
      </c>
      <c r="Y109" s="11" t="s">
        <v>2157</v>
      </c>
      <c r="Z109" s="11" t="s">
        <v>123</v>
      </c>
      <c r="AA109" s="11"/>
      <c r="AB109" s="11" t="s">
        <v>123</v>
      </c>
      <c r="AC109" s="11"/>
      <c r="AD109" s="11" t="s">
        <v>123</v>
      </c>
      <c r="AE109" s="11" t="s">
        <v>123</v>
      </c>
      <c r="AF109" s="11" t="s">
        <v>115</v>
      </c>
      <c r="AG109" s="11" t="s">
        <v>114</v>
      </c>
      <c r="AH109" s="11" t="s">
        <v>123</v>
      </c>
      <c r="AI109" s="11"/>
      <c r="AJ109" s="11" t="s">
        <v>123</v>
      </c>
      <c r="AK109" s="11" t="s">
        <v>123</v>
      </c>
      <c r="AL109" s="11" t="s">
        <v>123</v>
      </c>
      <c r="AM109" s="11" t="s">
        <v>123</v>
      </c>
      <c r="AN109" s="11" t="s">
        <v>123</v>
      </c>
      <c r="AO109" s="11" t="s">
        <v>123</v>
      </c>
      <c r="AP109" s="11" t="s">
        <v>123</v>
      </c>
      <c r="AQ109" s="11" t="s">
        <v>123</v>
      </c>
      <c r="AR109" s="11"/>
      <c r="AS109" s="11" t="s">
        <v>123</v>
      </c>
      <c r="AT109" s="11" t="s">
        <v>123</v>
      </c>
      <c r="AU109" s="11"/>
      <c r="AV109" s="11"/>
      <c r="AW109" s="11" t="s">
        <v>123</v>
      </c>
      <c r="AX109" s="11"/>
      <c r="AY109" s="11" t="s">
        <v>123</v>
      </c>
      <c r="AZ109" s="11"/>
      <c r="BA109" s="11" t="s">
        <v>123</v>
      </c>
      <c r="BB109" s="11"/>
      <c r="BC109" s="11"/>
      <c r="BD109" s="11"/>
    </row>
    <row r="110" spans="1:56" x14ac:dyDescent="0.3">
      <c r="A110" s="11" t="s">
        <v>2239</v>
      </c>
      <c r="B110" s="11" t="s">
        <v>2238</v>
      </c>
      <c r="C110" s="11" t="s">
        <v>2962</v>
      </c>
      <c r="D110" s="11" t="s">
        <v>2203</v>
      </c>
      <c r="E110" s="11" t="s">
        <v>818</v>
      </c>
      <c r="F110" s="11" t="s">
        <v>2239</v>
      </c>
      <c r="G110" s="11" t="s">
        <v>115</v>
      </c>
      <c r="H110" s="11" t="s">
        <v>93</v>
      </c>
      <c r="I110" s="11" t="s">
        <v>6</v>
      </c>
      <c r="J110" s="11" t="s">
        <v>2240</v>
      </c>
      <c r="K110" s="11" t="s">
        <v>123</v>
      </c>
      <c r="L110" s="11" t="s">
        <v>123</v>
      </c>
      <c r="M110" s="11" t="s">
        <v>123</v>
      </c>
      <c r="N110" s="11" t="s">
        <v>123</v>
      </c>
      <c r="O110" s="11" t="s">
        <v>123</v>
      </c>
      <c r="P110" s="11"/>
      <c r="Q110" s="11" t="s">
        <v>123</v>
      </c>
      <c r="R110" s="11"/>
      <c r="S110" s="11" t="s">
        <v>123</v>
      </c>
      <c r="T110" s="11">
        <v>0</v>
      </c>
      <c r="U110" s="11"/>
      <c r="V110" s="11" t="s">
        <v>123</v>
      </c>
      <c r="W110" s="11" t="s">
        <v>123</v>
      </c>
      <c r="X110" s="11" t="s">
        <v>115</v>
      </c>
      <c r="Y110" s="11" t="s">
        <v>123</v>
      </c>
      <c r="Z110" s="11" t="s">
        <v>123</v>
      </c>
      <c r="AA110" s="11"/>
      <c r="AB110" s="11" t="s">
        <v>123</v>
      </c>
      <c r="AC110" s="11"/>
      <c r="AD110" s="11" t="s">
        <v>123</v>
      </c>
      <c r="AE110" s="11" t="s">
        <v>123</v>
      </c>
      <c r="AF110" s="11" t="s">
        <v>115</v>
      </c>
      <c r="AG110" s="11" t="s">
        <v>114</v>
      </c>
      <c r="AH110" s="11" t="s">
        <v>123</v>
      </c>
      <c r="AI110" s="11"/>
      <c r="AJ110" s="11" t="s">
        <v>123</v>
      </c>
      <c r="AK110" s="11" t="s">
        <v>123</v>
      </c>
      <c r="AL110" s="11" t="s">
        <v>123</v>
      </c>
      <c r="AM110" s="11" t="s">
        <v>123</v>
      </c>
      <c r="AN110" s="11" t="s">
        <v>123</v>
      </c>
      <c r="AO110" s="11" t="s">
        <v>123</v>
      </c>
      <c r="AP110" s="11" t="s">
        <v>123</v>
      </c>
      <c r="AQ110" s="11" t="s">
        <v>123</v>
      </c>
      <c r="AR110" s="11"/>
      <c r="AS110" s="11" t="s">
        <v>123</v>
      </c>
      <c r="AT110" s="11" t="s">
        <v>123</v>
      </c>
      <c r="AU110" s="11"/>
      <c r="AV110" s="11"/>
      <c r="AW110" s="11" t="s">
        <v>123</v>
      </c>
      <c r="AX110" s="11"/>
      <c r="AY110" s="11" t="s">
        <v>123</v>
      </c>
      <c r="AZ110" s="11"/>
      <c r="BA110" s="11" t="s">
        <v>123</v>
      </c>
      <c r="BB110" s="11"/>
      <c r="BC110" s="11"/>
      <c r="BD110" s="11"/>
    </row>
    <row r="111" spans="1:56" ht="115.2" x14ac:dyDescent="0.3">
      <c r="A111" s="11" t="s">
        <v>150</v>
      </c>
      <c r="B111" s="11" t="s">
        <v>151</v>
      </c>
      <c r="C111" s="11" t="s">
        <v>1467</v>
      </c>
      <c r="D111" s="11" t="s">
        <v>1350</v>
      </c>
      <c r="E111" s="11" t="s">
        <v>818</v>
      </c>
      <c r="F111" s="11" t="s">
        <v>151</v>
      </c>
      <c r="G111" s="11" t="s">
        <v>115</v>
      </c>
      <c r="H111" s="11" t="s">
        <v>4</v>
      </c>
      <c r="I111" s="11" t="s">
        <v>58</v>
      </c>
      <c r="J111" s="11" t="s">
        <v>58</v>
      </c>
      <c r="K111" s="11" t="s">
        <v>131</v>
      </c>
      <c r="L111" s="11" t="s">
        <v>612</v>
      </c>
      <c r="M111" s="11">
        <v>50000</v>
      </c>
      <c r="N111" s="11">
        <v>50000</v>
      </c>
      <c r="O111" s="11" t="s">
        <v>1195</v>
      </c>
      <c r="P111" s="11" t="s">
        <v>2683</v>
      </c>
      <c r="Q111" s="11" t="s">
        <v>1251</v>
      </c>
      <c r="R111" s="11"/>
      <c r="S111" s="11" t="s">
        <v>123</v>
      </c>
      <c r="T111" s="11" t="s">
        <v>123</v>
      </c>
      <c r="U111" s="11"/>
      <c r="V111" s="11">
        <v>98</v>
      </c>
      <c r="W111" s="11">
        <v>2</v>
      </c>
      <c r="X111" s="11" t="s">
        <v>114</v>
      </c>
      <c r="Y111" s="11" t="s">
        <v>2769</v>
      </c>
      <c r="Z111" s="11" t="s">
        <v>126</v>
      </c>
      <c r="AA111" s="11"/>
      <c r="AB111" s="11" t="s">
        <v>203</v>
      </c>
      <c r="AC111" s="11"/>
      <c r="AD111" s="11" t="s">
        <v>114</v>
      </c>
      <c r="AE111" s="11" t="s">
        <v>114</v>
      </c>
      <c r="AF111" s="11" t="s">
        <v>115</v>
      </c>
      <c r="AG111" s="11" t="s">
        <v>114</v>
      </c>
      <c r="AH111" s="11" t="s">
        <v>2807</v>
      </c>
      <c r="AI111" s="11"/>
      <c r="AJ111" s="11">
        <v>0</v>
      </c>
      <c r="AK111" s="11">
        <v>2</v>
      </c>
      <c r="AL111" s="11">
        <v>0</v>
      </c>
      <c r="AM111" s="11">
        <v>2</v>
      </c>
      <c r="AN111" s="11">
        <v>2</v>
      </c>
      <c r="AO111" s="11">
        <v>10000</v>
      </c>
      <c r="AP111" s="11" t="s">
        <v>117</v>
      </c>
      <c r="AQ111" s="11" t="s">
        <v>114</v>
      </c>
      <c r="AR111" s="11"/>
      <c r="AS111" s="11" t="s">
        <v>115</v>
      </c>
      <c r="AT111" s="11" t="s">
        <v>129</v>
      </c>
      <c r="AU111" s="11"/>
      <c r="AV111" s="11"/>
      <c r="AW111" s="11" t="s">
        <v>118</v>
      </c>
      <c r="AX111" s="11"/>
      <c r="AY111" s="11" t="s">
        <v>126</v>
      </c>
      <c r="AZ111" s="11" t="s">
        <v>152</v>
      </c>
      <c r="BA111" s="11" t="s">
        <v>114</v>
      </c>
      <c r="BB111" s="11" t="s">
        <v>1349</v>
      </c>
      <c r="BC111" s="11"/>
      <c r="BD111" s="11"/>
    </row>
    <row r="112" spans="1:56" ht="28.8" x14ac:dyDescent="0.3">
      <c r="A112" s="11" t="s">
        <v>1433</v>
      </c>
      <c r="B112" s="11" t="s">
        <v>1588</v>
      </c>
      <c r="C112" s="11" t="s">
        <v>2961</v>
      </c>
      <c r="D112" s="11" t="s">
        <v>34</v>
      </c>
      <c r="E112" s="11" t="s">
        <v>818</v>
      </c>
      <c r="F112" s="11" t="s">
        <v>1434</v>
      </c>
      <c r="G112" s="11" t="s">
        <v>115</v>
      </c>
      <c r="H112" s="11" t="s">
        <v>20</v>
      </c>
      <c r="I112" s="11" t="s">
        <v>402</v>
      </c>
      <c r="J112" s="11"/>
      <c r="K112" s="11" t="s">
        <v>123</v>
      </c>
      <c r="L112" s="11" t="s">
        <v>123</v>
      </c>
      <c r="M112" s="11" t="s">
        <v>123</v>
      </c>
      <c r="N112" s="11" t="s">
        <v>123</v>
      </c>
      <c r="O112" s="11" t="s">
        <v>123</v>
      </c>
      <c r="P112" s="11"/>
      <c r="Q112" s="11" t="s">
        <v>123</v>
      </c>
      <c r="R112" s="11"/>
      <c r="S112" s="11" t="s">
        <v>123</v>
      </c>
      <c r="T112" s="11">
        <v>0</v>
      </c>
      <c r="U112" s="11"/>
      <c r="V112" s="11" t="s">
        <v>123</v>
      </c>
      <c r="W112" s="11" t="s">
        <v>123</v>
      </c>
      <c r="X112" s="11" t="s">
        <v>123</v>
      </c>
      <c r="Y112" s="11" t="s">
        <v>123</v>
      </c>
      <c r="Z112" s="11" t="s">
        <v>123</v>
      </c>
      <c r="AA112" s="11"/>
      <c r="AB112" s="11" t="s">
        <v>123</v>
      </c>
      <c r="AC112" s="11"/>
      <c r="AD112" s="11" t="s">
        <v>123</v>
      </c>
      <c r="AE112" s="11" t="s">
        <v>123</v>
      </c>
      <c r="AF112" s="11" t="s">
        <v>115</v>
      </c>
      <c r="AG112" s="11" t="s">
        <v>115</v>
      </c>
      <c r="AH112" s="11" t="s">
        <v>123</v>
      </c>
      <c r="AI112" s="11"/>
      <c r="AJ112" s="11" t="s">
        <v>123</v>
      </c>
      <c r="AK112" s="11" t="s">
        <v>123</v>
      </c>
      <c r="AL112" s="11" t="s">
        <v>123</v>
      </c>
      <c r="AM112" s="11" t="s">
        <v>123</v>
      </c>
      <c r="AN112" s="11" t="s">
        <v>123</v>
      </c>
      <c r="AO112" s="11" t="s">
        <v>123</v>
      </c>
      <c r="AP112" s="11" t="s">
        <v>123</v>
      </c>
      <c r="AQ112" s="11" t="s">
        <v>123</v>
      </c>
      <c r="AR112" s="11"/>
      <c r="AS112" s="11" t="s">
        <v>123</v>
      </c>
      <c r="AT112" s="11" t="s">
        <v>123</v>
      </c>
      <c r="AU112" s="11"/>
      <c r="AV112" s="11"/>
      <c r="AW112" s="11" t="s">
        <v>123</v>
      </c>
      <c r="AX112" s="11"/>
      <c r="AY112" s="11" t="s">
        <v>123</v>
      </c>
      <c r="AZ112" s="11"/>
      <c r="BA112" s="11" t="s">
        <v>123</v>
      </c>
      <c r="BB112" s="11"/>
      <c r="BC112" s="11" t="s">
        <v>1403</v>
      </c>
      <c r="BD112" s="11" t="s">
        <v>1435</v>
      </c>
    </row>
    <row r="113" spans="1:56" ht="100.8" x14ac:dyDescent="0.3">
      <c r="A113" s="11" t="s">
        <v>145</v>
      </c>
      <c r="B113" s="11" t="s">
        <v>146</v>
      </c>
      <c r="C113" s="11" t="s">
        <v>2961</v>
      </c>
      <c r="D113" s="11" t="s">
        <v>25</v>
      </c>
      <c r="E113" s="11" t="s">
        <v>818</v>
      </c>
      <c r="F113" s="11" t="s">
        <v>826</v>
      </c>
      <c r="G113" s="11" t="s">
        <v>115</v>
      </c>
      <c r="H113" s="11" t="s">
        <v>4</v>
      </c>
      <c r="I113" s="11" t="s">
        <v>54</v>
      </c>
      <c r="J113" s="11" t="s">
        <v>54</v>
      </c>
      <c r="K113" s="11" t="s">
        <v>124</v>
      </c>
      <c r="L113" s="11" t="s">
        <v>615</v>
      </c>
      <c r="M113" s="11">
        <v>9299</v>
      </c>
      <c r="N113" s="11" t="s">
        <v>123</v>
      </c>
      <c r="O113" s="11" t="s">
        <v>127</v>
      </c>
      <c r="P113" s="11" t="s">
        <v>2680</v>
      </c>
      <c r="Q113" s="11" t="s">
        <v>111</v>
      </c>
      <c r="R113" s="11"/>
      <c r="S113" s="11" t="s">
        <v>123</v>
      </c>
      <c r="T113" s="11" t="s">
        <v>123</v>
      </c>
      <c r="U113" s="11"/>
      <c r="V113" s="11">
        <v>80</v>
      </c>
      <c r="W113" s="11">
        <v>20</v>
      </c>
      <c r="X113" s="11" t="s">
        <v>115</v>
      </c>
      <c r="Y113" s="11" t="s">
        <v>2343</v>
      </c>
      <c r="Z113" s="11" t="s">
        <v>614</v>
      </c>
      <c r="AA113" s="11"/>
      <c r="AB113" s="11" t="s">
        <v>1284</v>
      </c>
      <c r="AC113" s="11"/>
      <c r="AD113" s="11" t="s">
        <v>114</v>
      </c>
      <c r="AE113" s="11" t="s">
        <v>115</v>
      </c>
      <c r="AF113" s="11" t="s">
        <v>115</v>
      </c>
      <c r="AG113" s="11" t="s">
        <v>114</v>
      </c>
      <c r="AH113" s="11" t="s">
        <v>147</v>
      </c>
      <c r="AI113" s="11"/>
      <c r="AJ113" s="11">
        <v>90</v>
      </c>
      <c r="AK113" s="11">
        <v>0</v>
      </c>
      <c r="AL113" s="11">
        <v>0</v>
      </c>
      <c r="AM113" s="11">
        <v>0</v>
      </c>
      <c r="AN113" s="11">
        <v>2</v>
      </c>
      <c r="AO113" s="11">
        <v>15000</v>
      </c>
      <c r="AP113" s="11">
        <v>15000</v>
      </c>
      <c r="AQ113" s="11" t="s">
        <v>114</v>
      </c>
      <c r="AR113" s="11"/>
      <c r="AS113" s="11" t="s">
        <v>114</v>
      </c>
      <c r="AT113" s="11" t="s">
        <v>123</v>
      </c>
      <c r="AU113" s="11"/>
      <c r="AV113" s="11"/>
      <c r="AW113" s="11" t="s">
        <v>613</v>
      </c>
      <c r="AX113" s="11"/>
      <c r="AY113" s="11" t="s">
        <v>614</v>
      </c>
      <c r="AZ113" s="11"/>
      <c r="BA113" s="11" t="s">
        <v>114</v>
      </c>
      <c r="BB113" s="11"/>
      <c r="BC113" s="11"/>
      <c r="BD113" s="11"/>
    </row>
    <row r="114" spans="1:56" ht="43.2" x14ac:dyDescent="0.3">
      <c r="A114" s="11" t="s">
        <v>2241</v>
      </c>
      <c r="B114" s="11" t="s">
        <v>2611</v>
      </c>
      <c r="C114" s="11" t="s">
        <v>2961</v>
      </c>
      <c r="D114" s="11" t="s">
        <v>3018</v>
      </c>
      <c r="E114" s="11" t="s">
        <v>566</v>
      </c>
      <c r="F114" s="11" t="s">
        <v>2241</v>
      </c>
      <c r="G114" s="11" t="s">
        <v>115</v>
      </c>
      <c r="H114" s="11" t="s">
        <v>16</v>
      </c>
      <c r="I114" s="11" t="s">
        <v>81</v>
      </c>
      <c r="J114" s="11" t="s">
        <v>81</v>
      </c>
      <c r="K114" s="11" t="s">
        <v>123</v>
      </c>
      <c r="L114" s="11" t="s">
        <v>123</v>
      </c>
      <c r="M114" s="11" t="s">
        <v>123</v>
      </c>
      <c r="N114" s="11" t="s">
        <v>123</v>
      </c>
      <c r="O114" s="11" t="s">
        <v>123</v>
      </c>
      <c r="P114" s="11"/>
      <c r="Q114" s="11" t="s">
        <v>123</v>
      </c>
      <c r="R114" s="11"/>
      <c r="S114" s="11" t="s">
        <v>123</v>
      </c>
      <c r="T114" s="11">
        <v>0</v>
      </c>
      <c r="U114" s="11"/>
      <c r="V114" s="11" t="s">
        <v>123</v>
      </c>
      <c r="W114" s="11" t="s">
        <v>123</v>
      </c>
      <c r="X114" s="11" t="s">
        <v>115</v>
      </c>
      <c r="Y114" s="11" t="s">
        <v>350</v>
      </c>
      <c r="Z114" s="11" t="s">
        <v>123</v>
      </c>
      <c r="AA114" s="11"/>
      <c r="AB114" s="11" t="s">
        <v>123</v>
      </c>
      <c r="AC114" s="11"/>
      <c r="AD114" s="11" t="s">
        <v>123</v>
      </c>
      <c r="AE114" s="11" t="s">
        <v>123</v>
      </c>
      <c r="AF114" s="11" t="s">
        <v>115</v>
      </c>
      <c r="AG114" s="11" t="s">
        <v>114</v>
      </c>
      <c r="AH114" s="11" t="s">
        <v>123</v>
      </c>
      <c r="AI114" s="11"/>
      <c r="AJ114" s="11" t="s">
        <v>123</v>
      </c>
      <c r="AK114" s="11" t="s">
        <v>123</v>
      </c>
      <c r="AL114" s="11" t="s">
        <v>123</v>
      </c>
      <c r="AM114" s="11" t="s">
        <v>123</v>
      </c>
      <c r="AN114" s="11" t="s">
        <v>123</v>
      </c>
      <c r="AO114" s="11" t="s">
        <v>123</v>
      </c>
      <c r="AP114" s="11" t="s">
        <v>123</v>
      </c>
      <c r="AQ114" s="11" t="s">
        <v>123</v>
      </c>
      <c r="AR114" s="11"/>
      <c r="AS114" s="11" t="s">
        <v>123</v>
      </c>
      <c r="AT114" s="11" t="s">
        <v>123</v>
      </c>
      <c r="AU114" s="11"/>
      <c r="AV114" s="11"/>
      <c r="AW114" s="11" t="s">
        <v>123</v>
      </c>
      <c r="AX114" s="11"/>
      <c r="AY114" s="11" t="s">
        <v>123</v>
      </c>
      <c r="AZ114" s="11"/>
      <c r="BA114" s="11" t="s">
        <v>123</v>
      </c>
      <c r="BB114" s="11"/>
      <c r="BC114" s="11"/>
      <c r="BD114" s="11"/>
    </row>
    <row r="115" spans="1:56" ht="28.8" x14ac:dyDescent="0.3">
      <c r="A115" s="11" t="str">
        <f>"Digitalizaciones de la institución [" &amp; B115 &amp; "]"</f>
        <v>Digitalizaciones de la institución [Junta de Comunidades de Castilla-La Mancha. Biblioteca de Castilla-La Mancha]</v>
      </c>
      <c r="B115" s="11" t="s">
        <v>1835</v>
      </c>
      <c r="C115" s="11" t="s">
        <v>2959</v>
      </c>
      <c r="D115" s="11" t="s">
        <v>2872</v>
      </c>
      <c r="E115" s="11" t="s">
        <v>566</v>
      </c>
      <c r="F115" s="11" t="s">
        <v>593</v>
      </c>
      <c r="G115" s="11" t="s">
        <v>115</v>
      </c>
      <c r="H115" s="11" t="s">
        <v>15</v>
      </c>
      <c r="I115" s="11" t="s">
        <v>70</v>
      </c>
      <c r="J115" s="11" t="s">
        <v>70</v>
      </c>
      <c r="K115" s="11" t="s">
        <v>123</v>
      </c>
      <c r="L115" s="11" t="s">
        <v>123</v>
      </c>
      <c r="M115" s="11" t="s">
        <v>123</v>
      </c>
      <c r="N115" s="11" t="s">
        <v>123</v>
      </c>
      <c r="O115" s="11" t="s">
        <v>123</v>
      </c>
      <c r="P115" s="11"/>
      <c r="Q115" s="11" t="s">
        <v>123</v>
      </c>
      <c r="R115" s="11"/>
      <c r="S115" s="11" t="s">
        <v>123</v>
      </c>
      <c r="T115" s="11" t="s">
        <v>123</v>
      </c>
      <c r="U115" s="11"/>
      <c r="V115" s="11" t="s">
        <v>123</v>
      </c>
      <c r="W115" s="11" t="s">
        <v>123</v>
      </c>
      <c r="X115" s="11" t="s">
        <v>123</v>
      </c>
      <c r="Y115" s="11" t="s">
        <v>123</v>
      </c>
      <c r="Z115" s="11" t="s">
        <v>123</v>
      </c>
      <c r="AA115" s="11"/>
      <c r="AB115" s="11" t="s">
        <v>123</v>
      </c>
      <c r="AC115" s="11"/>
      <c r="AD115" s="11" t="s">
        <v>123</v>
      </c>
      <c r="AE115" s="11" t="s">
        <v>123</v>
      </c>
      <c r="AF115" s="11" t="s">
        <v>114</v>
      </c>
      <c r="AG115" s="11" t="s">
        <v>123</v>
      </c>
      <c r="AH115" s="11" t="s">
        <v>123</v>
      </c>
      <c r="AI115" s="11"/>
      <c r="AJ115" s="11" t="s">
        <v>123</v>
      </c>
      <c r="AK115" s="11" t="s">
        <v>123</v>
      </c>
      <c r="AL115" s="11" t="s">
        <v>123</v>
      </c>
      <c r="AM115" s="11" t="s">
        <v>123</v>
      </c>
      <c r="AN115" s="11" t="s">
        <v>123</v>
      </c>
      <c r="AO115" s="11" t="s">
        <v>123</v>
      </c>
      <c r="AP115" s="11" t="s">
        <v>123</v>
      </c>
      <c r="AQ115" s="11" t="s">
        <v>123</v>
      </c>
      <c r="AR115" s="11"/>
      <c r="AS115" s="11" t="s">
        <v>123</v>
      </c>
      <c r="AT115" s="11" t="s">
        <v>123</v>
      </c>
      <c r="AU115" s="11"/>
      <c r="AV115" s="11"/>
      <c r="AW115" s="11" t="s">
        <v>123</v>
      </c>
      <c r="AX115" s="11"/>
      <c r="AY115" s="11" t="s">
        <v>123</v>
      </c>
      <c r="AZ115" s="11"/>
      <c r="BA115" s="11" t="s">
        <v>123</v>
      </c>
      <c r="BB115" s="11"/>
      <c r="BC115" s="11"/>
      <c r="BD115" s="11"/>
    </row>
    <row r="116" spans="1:56" ht="28.8" x14ac:dyDescent="0.3">
      <c r="A116" s="11" t="str">
        <f>"Digitalizaciones de la institución [" &amp; B116 &amp; "]"</f>
        <v>Digitalizaciones de la institución [Ministerio de Cultura. Biblioteca de Cultura]</v>
      </c>
      <c r="B116" s="11" t="s">
        <v>2353</v>
      </c>
      <c r="C116" s="11" t="s">
        <v>2962</v>
      </c>
      <c r="D116" s="11" t="s">
        <v>2856</v>
      </c>
      <c r="E116" s="11" t="s">
        <v>818</v>
      </c>
      <c r="F116" s="11" t="s">
        <v>2567</v>
      </c>
      <c r="G116" s="11" t="s">
        <v>115</v>
      </c>
      <c r="H116" s="11" t="s">
        <v>93</v>
      </c>
      <c r="I116" s="11" t="s">
        <v>6</v>
      </c>
      <c r="J116" s="11" t="s">
        <v>6</v>
      </c>
      <c r="K116" s="11" t="s">
        <v>123</v>
      </c>
      <c r="L116" s="11" t="s">
        <v>123</v>
      </c>
      <c r="M116" s="11" t="s">
        <v>123</v>
      </c>
      <c r="N116" s="11" t="s">
        <v>123</v>
      </c>
      <c r="O116" s="11" t="s">
        <v>123</v>
      </c>
      <c r="P116" s="11"/>
      <c r="Q116" s="11" t="s">
        <v>123</v>
      </c>
      <c r="R116" s="11"/>
      <c r="S116" s="11" t="s">
        <v>123</v>
      </c>
      <c r="T116" s="11" t="s">
        <v>123</v>
      </c>
      <c r="U116" s="11"/>
      <c r="V116" s="11" t="s">
        <v>123</v>
      </c>
      <c r="W116" s="11" t="s">
        <v>123</v>
      </c>
      <c r="X116" s="11" t="s">
        <v>123</v>
      </c>
      <c r="Y116" s="11" t="s">
        <v>123</v>
      </c>
      <c r="Z116" s="11" t="s">
        <v>123</v>
      </c>
      <c r="AA116" s="11"/>
      <c r="AB116" s="11" t="s">
        <v>123</v>
      </c>
      <c r="AC116" s="11"/>
      <c r="AD116" s="11" t="s">
        <v>123</v>
      </c>
      <c r="AE116" s="11" t="s">
        <v>123</v>
      </c>
      <c r="AF116" s="11" t="s">
        <v>114</v>
      </c>
      <c r="AG116" s="11" t="s">
        <v>123</v>
      </c>
      <c r="AH116" s="11" t="s">
        <v>123</v>
      </c>
      <c r="AI116" s="11"/>
      <c r="AJ116" s="11" t="s">
        <v>123</v>
      </c>
      <c r="AK116" s="11" t="s">
        <v>123</v>
      </c>
      <c r="AL116" s="11" t="s">
        <v>123</v>
      </c>
      <c r="AM116" s="11" t="s">
        <v>123</v>
      </c>
      <c r="AN116" s="11" t="s">
        <v>123</v>
      </c>
      <c r="AO116" s="11" t="s">
        <v>123</v>
      </c>
      <c r="AP116" s="11" t="s">
        <v>123</v>
      </c>
      <c r="AQ116" s="11" t="s">
        <v>123</v>
      </c>
      <c r="AR116" s="11"/>
      <c r="AS116" s="11" t="s">
        <v>123</v>
      </c>
      <c r="AT116" s="11" t="s">
        <v>123</v>
      </c>
      <c r="AU116" s="11"/>
      <c r="AV116" s="11"/>
      <c r="AW116" s="11" t="s">
        <v>123</v>
      </c>
      <c r="AX116" s="11"/>
      <c r="AY116" s="11" t="s">
        <v>123</v>
      </c>
      <c r="AZ116" s="11"/>
      <c r="BA116" s="11" t="s">
        <v>123</v>
      </c>
      <c r="BB116" s="11"/>
      <c r="BC116" s="11"/>
      <c r="BD116" s="11"/>
    </row>
    <row r="117" spans="1:56" ht="187.2" x14ac:dyDescent="0.3">
      <c r="A117" s="11" t="s">
        <v>195</v>
      </c>
      <c r="B117" s="11" t="s">
        <v>803</v>
      </c>
      <c r="C117" s="11" t="s">
        <v>44</v>
      </c>
      <c r="D117" s="11" t="s">
        <v>44</v>
      </c>
      <c r="E117" s="11" t="s">
        <v>818</v>
      </c>
      <c r="F117" s="11" t="s">
        <v>1548</v>
      </c>
      <c r="G117" s="11" t="s">
        <v>1539</v>
      </c>
      <c r="H117" s="11" t="s">
        <v>16</v>
      </c>
      <c r="I117" s="11" t="s">
        <v>80</v>
      </c>
      <c r="J117" s="11" t="s">
        <v>196</v>
      </c>
      <c r="K117" s="11" t="s">
        <v>2898</v>
      </c>
      <c r="L117" s="11" t="s">
        <v>618</v>
      </c>
      <c r="M117" s="11">
        <v>33710</v>
      </c>
      <c r="N117" s="11">
        <v>1356181</v>
      </c>
      <c r="O117" s="11" t="s">
        <v>1160</v>
      </c>
      <c r="P117" s="11"/>
      <c r="Q117" s="11" t="s">
        <v>746</v>
      </c>
      <c r="R117" s="11"/>
      <c r="S117" s="11">
        <v>100</v>
      </c>
      <c r="T117" s="11">
        <v>0</v>
      </c>
      <c r="U117" s="11"/>
      <c r="V117" s="11">
        <v>6</v>
      </c>
      <c r="W117" s="11">
        <v>94</v>
      </c>
      <c r="X117" s="11" t="s">
        <v>115</v>
      </c>
      <c r="Y117" s="11" t="s">
        <v>1263</v>
      </c>
      <c r="Z117" s="11" t="s">
        <v>745</v>
      </c>
      <c r="AA117" s="11" t="s">
        <v>135</v>
      </c>
      <c r="AB117" s="11" t="s">
        <v>1283</v>
      </c>
      <c r="AC117" s="11"/>
      <c r="AD117" s="11" t="s">
        <v>115</v>
      </c>
      <c r="AE117" s="11" t="s">
        <v>115</v>
      </c>
      <c r="AF117" s="11" t="s">
        <v>115</v>
      </c>
      <c r="AG117" s="11" t="s">
        <v>114</v>
      </c>
      <c r="AH117" s="11" t="s">
        <v>2815</v>
      </c>
      <c r="AI117" s="11"/>
      <c r="AJ117" s="11">
        <v>100</v>
      </c>
      <c r="AK117" s="11">
        <v>0</v>
      </c>
      <c r="AL117" s="11">
        <v>0</v>
      </c>
      <c r="AM117" s="11">
        <v>0</v>
      </c>
      <c r="AN117" s="11">
        <v>0</v>
      </c>
      <c r="AO117" s="11" t="s">
        <v>128</v>
      </c>
      <c r="AP117" s="11" t="s">
        <v>197</v>
      </c>
      <c r="AQ117" s="11" t="s">
        <v>115</v>
      </c>
      <c r="AR117" s="11" t="s">
        <v>198</v>
      </c>
      <c r="AS117" s="11" t="s">
        <v>115</v>
      </c>
      <c r="AT117" s="11" t="s">
        <v>129</v>
      </c>
      <c r="AU117" s="11"/>
      <c r="AV117" s="11"/>
      <c r="AW117" s="11" t="s">
        <v>118</v>
      </c>
      <c r="AX117" s="11"/>
      <c r="AY117" s="11" t="s">
        <v>126</v>
      </c>
      <c r="AZ117" s="11" t="s">
        <v>199</v>
      </c>
      <c r="BA117" s="11" t="s">
        <v>114</v>
      </c>
      <c r="BB117" s="11"/>
      <c r="BC117" s="11" t="s">
        <v>1494</v>
      </c>
      <c r="BD117" s="11" t="s">
        <v>1495</v>
      </c>
    </row>
    <row r="118" spans="1:56" ht="28.8" x14ac:dyDescent="0.3">
      <c r="A118" s="11" t="s">
        <v>2949</v>
      </c>
      <c r="B118" s="11" t="s">
        <v>2536</v>
      </c>
      <c r="C118" s="11" t="s">
        <v>2959</v>
      </c>
      <c r="D118" s="11" t="s">
        <v>2856</v>
      </c>
      <c r="E118" s="11" t="s">
        <v>818</v>
      </c>
      <c r="F118" s="11" t="s">
        <v>2243</v>
      </c>
      <c r="G118" s="11" t="s">
        <v>115</v>
      </c>
      <c r="H118" s="11" t="s">
        <v>19</v>
      </c>
      <c r="I118" s="11" t="s">
        <v>19</v>
      </c>
      <c r="J118" s="11" t="s">
        <v>191</v>
      </c>
      <c r="K118" s="11" t="s">
        <v>123</v>
      </c>
      <c r="L118" s="11" t="s">
        <v>123</v>
      </c>
      <c r="M118" s="11" t="s">
        <v>123</v>
      </c>
      <c r="N118" s="11" t="s">
        <v>123</v>
      </c>
      <c r="O118" s="11" t="s">
        <v>123</v>
      </c>
      <c r="P118" s="11"/>
      <c r="Q118" s="11" t="s">
        <v>123</v>
      </c>
      <c r="R118" s="11"/>
      <c r="S118" s="11" t="s">
        <v>123</v>
      </c>
      <c r="T118" s="11">
        <v>0</v>
      </c>
      <c r="U118" s="11"/>
      <c r="V118" s="11" t="s">
        <v>123</v>
      </c>
      <c r="W118" s="11" t="s">
        <v>123</v>
      </c>
      <c r="X118" s="11" t="s">
        <v>115</v>
      </c>
      <c r="Y118" s="11" t="s">
        <v>184</v>
      </c>
      <c r="Z118" s="11" t="s">
        <v>123</v>
      </c>
      <c r="AA118" s="11"/>
      <c r="AB118" s="11" t="s">
        <v>123</v>
      </c>
      <c r="AC118" s="11"/>
      <c r="AD118" s="11" t="s">
        <v>123</v>
      </c>
      <c r="AE118" s="11" t="s">
        <v>123</v>
      </c>
      <c r="AF118" s="11" t="s">
        <v>115</v>
      </c>
      <c r="AG118" s="11" t="s">
        <v>114</v>
      </c>
      <c r="AH118" s="11" t="s">
        <v>123</v>
      </c>
      <c r="AI118" s="11"/>
      <c r="AJ118" s="11" t="s">
        <v>123</v>
      </c>
      <c r="AK118" s="11" t="s">
        <v>123</v>
      </c>
      <c r="AL118" s="11" t="s">
        <v>123</v>
      </c>
      <c r="AM118" s="11" t="s">
        <v>123</v>
      </c>
      <c r="AN118" s="11" t="s">
        <v>123</v>
      </c>
      <c r="AO118" s="11" t="s">
        <v>123</v>
      </c>
      <c r="AP118" s="11" t="s">
        <v>123</v>
      </c>
      <c r="AQ118" s="11" t="s">
        <v>123</v>
      </c>
      <c r="AR118" s="11"/>
      <c r="AS118" s="11" t="s">
        <v>123</v>
      </c>
      <c r="AT118" s="11" t="s">
        <v>123</v>
      </c>
      <c r="AU118" s="11"/>
      <c r="AV118" s="11"/>
      <c r="AW118" s="11" t="s">
        <v>123</v>
      </c>
      <c r="AX118" s="11"/>
      <c r="AY118" s="11" t="s">
        <v>123</v>
      </c>
      <c r="AZ118" s="11"/>
      <c r="BA118" s="11" t="s">
        <v>123</v>
      </c>
      <c r="BB118" s="11"/>
      <c r="BC118" s="11"/>
      <c r="BD118" s="11"/>
    </row>
    <row r="119" spans="1:56" ht="43.2" x14ac:dyDescent="0.3">
      <c r="A119" s="11" t="s">
        <v>2244</v>
      </c>
      <c r="B119" s="11" t="s">
        <v>2542</v>
      </c>
      <c r="C119" s="11" t="s">
        <v>2961</v>
      </c>
      <c r="D119" s="11" t="s">
        <v>3018</v>
      </c>
      <c r="E119" s="11" t="s">
        <v>566</v>
      </c>
      <c r="F119" s="11" t="s">
        <v>2244</v>
      </c>
      <c r="G119" s="11" t="s">
        <v>115</v>
      </c>
      <c r="H119" s="11" t="s">
        <v>17</v>
      </c>
      <c r="I119" s="11" t="s">
        <v>98</v>
      </c>
      <c r="J119" s="11" t="s">
        <v>1491</v>
      </c>
      <c r="K119" s="11" t="s">
        <v>123</v>
      </c>
      <c r="L119" s="11" t="s">
        <v>123</v>
      </c>
      <c r="M119" s="11">
        <v>49822</v>
      </c>
      <c r="N119" s="11" t="s">
        <v>123</v>
      </c>
      <c r="O119" s="11" t="s">
        <v>123</v>
      </c>
      <c r="P119" s="11"/>
      <c r="Q119" s="11" t="s">
        <v>123</v>
      </c>
      <c r="R119" s="11"/>
      <c r="S119" s="11" t="s">
        <v>123</v>
      </c>
      <c r="T119" s="11">
        <v>0</v>
      </c>
      <c r="U119" s="11"/>
      <c r="V119" s="11" t="s">
        <v>123</v>
      </c>
      <c r="W119" s="11" t="s">
        <v>123</v>
      </c>
      <c r="X119" s="11" t="s">
        <v>115</v>
      </c>
      <c r="Y119" s="11" t="s">
        <v>123</v>
      </c>
      <c r="Z119" s="11" t="s">
        <v>123</v>
      </c>
      <c r="AA119" s="11"/>
      <c r="AB119" s="11" t="s">
        <v>123</v>
      </c>
      <c r="AC119" s="11"/>
      <c r="AD119" s="11" t="s">
        <v>123</v>
      </c>
      <c r="AE119" s="11" t="s">
        <v>123</v>
      </c>
      <c r="AF119" s="11" t="s">
        <v>115</v>
      </c>
      <c r="AG119" s="11" t="s">
        <v>114</v>
      </c>
      <c r="AH119" s="11" t="s">
        <v>123</v>
      </c>
      <c r="AI119" s="11"/>
      <c r="AJ119" s="11" t="s">
        <v>123</v>
      </c>
      <c r="AK119" s="11" t="s">
        <v>123</v>
      </c>
      <c r="AL119" s="11" t="s">
        <v>123</v>
      </c>
      <c r="AM119" s="11" t="s">
        <v>123</v>
      </c>
      <c r="AN119" s="11" t="s">
        <v>123</v>
      </c>
      <c r="AO119" s="11" t="s">
        <v>123</v>
      </c>
      <c r="AP119" s="11" t="s">
        <v>123</v>
      </c>
      <c r="AQ119" s="11" t="s">
        <v>123</v>
      </c>
      <c r="AR119" s="11"/>
      <c r="AS119" s="11" t="s">
        <v>123</v>
      </c>
      <c r="AT119" s="11" t="s">
        <v>123</v>
      </c>
      <c r="AU119" s="11"/>
      <c r="AV119" s="11"/>
      <c r="AW119" s="11" t="s">
        <v>123</v>
      </c>
      <c r="AX119" s="11"/>
      <c r="AY119" s="11" t="s">
        <v>123</v>
      </c>
      <c r="AZ119" s="11"/>
      <c r="BA119" s="11" t="s">
        <v>123</v>
      </c>
      <c r="BB119" s="11"/>
      <c r="BC119" s="11"/>
      <c r="BD119" s="11"/>
    </row>
    <row r="120" spans="1:56" ht="43.2" x14ac:dyDescent="0.3">
      <c r="A120" s="11" t="s">
        <v>2245</v>
      </c>
      <c r="B120" s="11" t="s">
        <v>1760</v>
      </c>
      <c r="C120" s="11" t="s">
        <v>2961</v>
      </c>
      <c r="D120" s="11" t="s">
        <v>3018</v>
      </c>
      <c r="E120" s="11" t="s">
        <v>818</v>
      </c>
      <c r="F120" s="11" t="s">
        <v>2245</v>
      </c>
      <c r="G120" s="11" t="s">
        <v>115</v>
      </c>
      <c r="H120" s="11" t="s">
        <v>17</v>
      </c>
      <c r="I120" s="11" t="s">
        <v>98</v>
      </c>
      <c r="J120" s="11" t="s">
        <v>1491</v>
      </c>
      <c r="K120" s="11" t="s">
        <v>123</v>
      </c>
      <c r="L120" s="11" t="s">
        <v>123</v>
      </c>
      <c r="M120" s="11">
        <v>2148</v>
      </c>
      <c r="N120" s="11" t="s">
        <v>123</v>
      </c>
      <c r="O120" s="11" t="s">
        <v>123</v>
      </c>
      <c r="P120" s="11"/>
      <c r="Q120" s="11" t="s">
        <v>123</v>
      </c>
      <c r="R120" s="11"/>
      <c r="S120" s="11" t="s">
        <v>123</v>
      </c>
      <c r="T120" s="11">
        <v>0</v>
      </c>
      <c r="U120" s="11"/>
      <c r="V120" s="11" t="s">
        <v>123</v>
      </c>
      <c r="W120" s="11" t="s">
        <v>123</v>
      </c>
      <c r="X120" s="11" t="s">
        <v>115</v>
      </c>
      <c r="Y120" s="11" t="s">
        <v>2157</v>
      </c>
      <c r="Z120" s="11" t="s">
        <v>123</v>
      </c>
      <c r="AA120" s="11"/>
      <c r="AB120" s="11" t="s">
        <v>123</v>
      </c>
      <c r="AC120" s="11"/>
      <c r="AD120" s="11" t="s">
        <v>123</v>
      </c>
      <c r="AE120" s="11" t="s">
        <v>123</v>
      </c>
      <c r="AF120" s="11" t="s">
        <v>115</v>
      </c>
      <c r="AG120" s="11" t="s">
        <v>114</v>
      </c>
      <c r="AH120" s="11" t="s">
        <v>123</v>
      </c>
      <c r="AI120" s="11"/>
      <c r="AJ120" s="11" t="s">
        <v>123</v>
      </c>
      <c r="AK120" s="11" t="s">
        <v>123</v>
      </c>
      <c r="AL120" s="11" t="s">
        <v>123</v>
      </c>
      <c r="AM120" s="11" t="s">
        <v>123</v>
      </c>
      <c r="AN120" s="11" t="s">
        <v>123</v>
      </c>
      <c r="AO120" s="11" t="s">
        <v>123</v>
      </c>
      <c r="AP120" s="11" t="s">
        <v>123</v>
      </c>
      <c r="AQ120" s="11" t="s">
        <v>123</v>
      </c>
      <c r="AR120" s="11"/>
      <c r="AS120" s="11" t="s">
        <v>123</v>
      </c>
      <c r="AT120" s="11" t="s">
        <v>123</v>
      </c>
      <c r="AU120" s="11"/>
      <c r="AV120" s="11"/>
      <c r="AW120" s="11" t="s">
        <v>123</v>
      </c>
      <c r="AX120" s="11"/>
      <c r="AY120" s="11" t="s">
        <v>123</v>
      </c>
      <c r="AZ120" s="11"/>
      <c r="BA120" s="11" t="s">
        <v>123</v>
      </c>
      <c r="BB120" s="11"/>
      <c r="BC120" s="11"/>
      <c r="BD120" s="11"/>
    </row>
    <row r="121" spans="1:56" ht="172.8" x14ac:dyDescent="0.3">
      <c r="A121" s="11" t="s">
        <v>336</v>
      </c>
      <c r="B121" s="11" t="s">
        <v>804</v>
      </c>
      <c r="C121" s="11" t="s">
        <v>44</v>
      </c>
      <c r="D121" s="11" t="s">
        <v>44</v>
      </c>
      <c r="E121" s="11" t="s">
        <v>818</v>
      </c>
      <c r="F121" s="11" t="s">
        <v>336</v>
      </c>
      <c r="G121" s="11" t="s">
        <v>1539</v>
      </c>
      <c r="H121" s="11" t="s">
        <v>16</v>
      </c>
      <c r="I121" s="11" t="s">
        <v>81</v>
      </c>
      <c r="J121" s="11" t="s">
        <v>81</v>
      </c>
      <c r="K121" s="11" t="s">
        <v>1067</v>
      </c>
      <c r="L121" s="11" t="s">
        <v>618</v>
      </c>
      <c r="M121" s="11">
        <v>25654</v>
      </c>
      <c r="N121" s="11" t="s">
        <v>123</v>
      </c>
      <c r="O121" s="11" t="s">
        <v>1181</v>
      </c>
      <c r="P121" s="11"/>
      <c r="Q121" s="11" t="s">
        <v>728</v>
      </c>
      <c r="R121" s="11"/>
      <c r="S121" s="11">
        <v>85</v>
      </c>
      <c r="T121" s="11">
        <v>15</v>
      </c>
      <c r="U121" s="11" t="s">
        <v>335</v>
      </c>
      <c r="V121" s="11" t="s">
        <v>123</v>
      </c>
      <c r="W121" s="11" t="s">
        <v>123</v>
      </c>
      <c r="X121" s="11" t="s">
        <v>115</v>
      </c>
      <c r="Y121" s="11" t="s">
        <v>2767</v>
      </c>
      <c r="Z121" s="11" t="s">
        <v>1270</v>
      </c>
      <c r="AA121" s="11"/>
      <c r="AB121" s="11" t="s">
        <v>1284</v>
      </c>
      <c r="AC121" s="11"/>
      <c r="AD121" s="11" t="s">
        <v>115</v>
      </c>
      <c r="AE121" s="11" t="s">
        <v>115</v>
      </c>
      <c r="AF121" s="11" t="s">
        <v>115</v>
      </c>
      <c r="AG121" s="11" t="s">
        <v>114</v>
      </c>
      <c r="AH121" s="11" t="s">
        <v>2816</v>
      </c>
      <c r="AI121" s="11"/>
      <c r="AJ121" s="11">
        <v>98</v>
      </c>
      <c r="AK121" s="11">
        <v>2</v>
      </c>
      <c r="AL121" s="11">
        <v>0</v>
      </c>
      <c r="AM121" s="11">
        <v>2</v>
      </c>
      <c r="AN121" s="11">
        <v>1</v>
      </c>
      <c r="AO121" s="11" t="s">
        <v>128</v>
      </c>
      <c r="AP121" s="11" t="s">
        <v>338</v>
      </c>
      <c r="AQ121" s="11" t="s">
        <v>114</v>
      </c>
      <c r="AR121" s="11"/>
      <c r="AS121" s="11" t="s">
        <v>115</v>
      </c>
      <c r="AT121" s="11" t="s">
        <v>129</v>
      </c>
      <c r="AU121" s="11"/>
      <c r="AV121" s="11"/>
      <c r="AW121" s="11" t="s">
        <v>697</v>
      </c>
      <c r="AX121" s="11"/>
      <c r="AY121" s="11" t="s">
        <v>119</v>
      </c>
      <c r="AZ121" s="11"/>
      <c r="BA121" s="11" t="s">
        <v>115</v>
      </c>
      <c r="BB121" s="11"/>
      <c r="BC121" s="11"/>
      <c r="BD121" s="11"/>
    </row>
    <row r="122" spans="1:56" ht="172.8" x14ac:dyDescent="0.3">
      <c r="A122" s="11" t="s">
        <v>337</v>
      </c>
      <c r="B122" s="11" t="s">
        <v>804</v>
      </c>
      <c r="C122" s="11" t="s">
        <v>44</v>
      </c>
      <c r="D122" s="11" t="s">
        <v>44</v>
      </c>
      <c r="E122" s="11" t="s">
        <v>818</v>
      </c>
      <c r="F122" s="11" t="s">
        <v>337</v>
      </c>
      <c r="G122" s="11" t="s">
        <v>115</v>
      </c>
      <c r="H122" s="11" t="s">
        <v>16</v>
      </c>
      <c r="I122" s="11" t="s">
        <v>81</v>
      </c>
      <c r="J122" s="11" t="s">
        <v>81</v>
      </c>
      <c r="K122" s="11" t="s">
        <v>1067</v>
      </c>
      <c r="L122" s="11" t="s">
        <v>618</v>
      </c>
      <c r="M122" s="11">
        <v>6414</v>
      </c>
      <c r="N122" s="11" t="s">
        <v>123</v>
      </c>
      <c r="O122" s="11" t="s">
        <v>123</v>
      </c>
      <c r="P122" s="11"/>
      <c r="Q122" s="11" t="s">
        <v>123</v>
      </c>
      <c r="R122" s="11"/>
      <c r="S122" s="11" t="s">
        <v>123</v>
      </c>
      <c r="T122" s="11">
        <v>0</v>
      </c>
      <c r="U122" s="11"/>
      <c r="V122" s="11" t="s">
        <v>123</v>
      </c>
      <c r="W122" s="11" t="s">
        <v>123</v>
      </c>
      <c r="X122" s="11" t="s">
        <v>115</v>
      </c>
      <c r="Y122" s="11" t="s">
        <v>184</v>
      </c>
      <c r="Z122" s="11" t="s">
        <v>123</v>
      </c>
      <c r="AA122" s="11"/>
      <c r="AB122" s="11" t="s">
        <v>123</v>
      </c>
      <c r="AC122" s="11"/>
      <c r="AD122" s="11" t="s">
        <v>123</v>
      </c>
      <c r="AE122" s="11" t="s">
        <v>123</v>
      </c>
      <c r="AF122" s="11" t="s">
        <v>115</v>
      </c>
      <c r="AG122" s="11" t="s">
        <v>114</v>
      </c>
      <c r="AH122" s="11" t="s">
        <v>123</v>
      </c>
      <c r="AI122" s="11"/>
      <c r="AJ122" s="11" t="s">
        <v>123</v>
      </c>
      <c r="AK122" s="11" t="s">
        <v>123</v>
      </c>
      <c r="AL122" s="11" t="s">
        <v>123</v>
      </c>
      <c r="AM122" s="11" t="s">
        <v>123</v>
      </c>
      <c r="AN122" s="11" t="s">
        <v>123</v>
      </c>
      <c r="AO122" s="11" t="s">
        <v>123</v>
      </c>
      <c r="AP122" s="11" t="s">
        <v>123</v>
      </c>
      <c r="AQ122" s="11" t="s">
        <v>123</v>
      </c>
      <c r="AR122" s="11"/>
      <c r="AS122" s="11" t="s">
        <v>123</v>
      </c>
      <c r="AT122" s="11" t="s">
        <v>123</v>
      </c>
      <c r="AU122" s="11"/>
      <c r="AV122" s="11"/>
      <c r="AW122" s="11" t="s">
        <v>123</v>
      </c>
      <c r="AX122" s="11"/>
      <c r="AY122" s="11" t="s">
        <v>123</v>
      </c>
      <c r="AZ122" s="11"/>
      <c r="BA122" s="11" t="s">
        <v>123</v>
      </c>
      <c r="BB122" s="11"/>
      <c r="BC122" s="11"/>
      <c r="BD122" s="11"/>
    </row>
    <row r="123" spans="1:56" x14ac:dyDescent="0.3">
      <c r="A123" s="11" t="s">
        <v>2246</v>
      </c>
      <c r="B123" s="11" t="s">
        <v>804</v>
      </c>
      <c r="C123" s="11" t="s">
        <v>44</v>
      </c>
      <c r="D123" s="11" t="s">
        <v>44</v>
      </c>
      <c r="E123" s="11" t="s">
        <v>818</v>
      </c>
      <c r="F123" s="11" t="s">
        <v>2246</v>
      </c>
      <c r="G123" s="11" t="s">
        <v>1539</v>
      </c>
      <c r="H123" s="11" t="s">
        <v>16</v>
      </c>
      <c r="I123" s="11" t="s">
        <v>81</v>
      </c>
      <c r="J123" s="11" t="s">
        <v>81</v>
      </c>
      <c r="K123" s="11" t="s">
        <v>123</v>
      </c>
      <c r="L123" s="11" t="s">
        <v>123</v>
      </c>
      <c r="M123" s="11" t="s">
        <v>123</v>
      </c>
      <c r="N123" s="11" t="s">
        <v>123</v>
      </c>
      <c r="O123" s="11" t="s">
        <v>123</v>
      </c>
      <c r="P123" s="11"/>
      <c r="Q123" s="11" t="s">
        <v>123</v>
      </c>
      <c r="R123" s="11"/>
      <c r="S123" s="11" t="s">
        <v>123</v>
      </c>
      <c r="T123" s="11">
        <v>0</v>
      </c>
      <c r="U123" s="11"/>
      <c r="V123" s="11" t="s">
        <v>123</v>
      </c>
      <c r="W123" s="11" t="s">
        <v>123</v>
      </c>
      <c r="X123" s="11" t="s">
        <v>115</v>
      </c>
      <c r="Y123" s="11" t="s">
        <v>2157</v>
      </c>
      <c r="Z123" s="11" t="s">
        <v>123</v>
      </c>
      <c r="AA123" s="11"/>
      <c r="AB123" s="11" t="s">
        <v>123</v>
      </c>
      <c r="AC123" s="11"/>
      <c r="AD123" s="11" t="s">
        <v>123</v>
      </c>
      <c r="AE123" s="11" t="s">
        <v>123</v>
      </c>
      <c r="AF123" s="11" t="s">
        <v>115</v>
      </c>
      <c r="AG123" s="11" t="s">
        <v>114</v>
      </c>
      <c r="AH123" s="11" t="s">
        <v>123</v>
      </c>
      <c r="AI123" s="11"/>
      <c r="AJ123" s="11" t="s">
        <v>123</v>
      </c>
      <c r="AK123" s="11" t="s">
        <v>123</v>
      </c>
      <c r="AL123" s="11" t="s">
        <v>123</v>
      </c>
      <c r="AM123" s="11" t="s">
        <v>123</v>
      </c>
      <c r="AN123" s="11" t="s">
        <v>123</v>
      </c>
      <c r="AO123" s="11" t="s">
        <v>123</v>
      </c>
      <c r="AP123" s="11" t="s">
        <v>123</v>
      </c>
      <c r="AQ123" s="11" t="s">
        <v>123</v>
      </c>
      <c r="AR123" s="11"/>
      <c r="AS123" s="11" t="s">
        <v>123</v>
      </c>
      <c r="AT123" s="11" t="s">
        <v>123</v>
      </c>
      <c r="AU123" s="11"/>
      <c r="AV123" s="11"/>
      <c r="AW123" s="11" t="s">
        <v>123</v>
      </c>
      <c r="AX123" s="11"/>
      <c r="AY123" s="11" t="s">
        <v>123</v>
      </c>
      <c r="AZ123" s="11"/>
      <c r="BA123" s="11" t="s">
        <v>123</v>
      </c>
      <c r="BB123" s="11"/>
      <c r="BC123" s="11"/>
      <c r="BD123" s="11"/>
    </row>
    <row r="124" spans="1:56" x14ac:dyDescent="0.3">
      <c r="A124" s="11" t="s">
        <v>2247</v>
      </c>
      <c r="B124" s="11" t="s">
        <v>1677</v>
      </c>
      <c r="C124" s="11" t="s">
        <v>44</v>
      </c>
      <c r="D124" s="11" t="s">
        <v>44</v>
      </c>
      <c r="E124" s="11" t="s">
        <v>818</v>
      </c>
      <c r="F124" s="11" t="s">
        <v>2247</v>
      </c>
      <c r="G124" s="11" t="s">
        <v>115</v>
      </c>
      <c r="H124" s="11" t="s">
        <v>93</v>
      </c>
      <c r="I124" s="11" t="s">
        <v>6</v>
      </c>
      <c r="J124" s="11" t="s">
        <v>2062</v>
      </c>
      <c r="K124" s="11" t="s">
        <v>123</v>
      </c>
      <c r="L124" s="11" t="s">
        <v>123</v>
      </c>
      <c r="M124" s="11" t="s">
        <v>123</v>
      </c>
      <c r="N124" s="11" t="s">
        <v>123</v>
      </c>
      <c r="O124" s="11" t="s">
        <v>123</v>
      </c>
      <c r="P124" s="11"/>
      <c r="Q124" s="11" t="s">
        <v>123</v>
      </c>
      <c r="R124" s="11"/>
      <c r="S124" s="11" t="s">
        <v>123</v>
      </c>
      <c r="T124" s="11">
        <v>0</v>
      </c>
      <c r="U124" s="11"/>
      <c r="V124" s="11" t="s">
        <v>123</v>
      </c>
      <c r="W124" s="11" t="s">
        <v>123</v>
      </c>
      <c r="X124" s="11" t="s">
        <v>115</v>
      </c>
      <c r="Y124" s="11" t="s">
        <v>2157</v>
      </c>
      <c r="Z124" s="11" t="s">
        <v>123</v>
      </c>
      <c r="AA124" s="11"/>
      <c r="AB124" s="11" t="s">
        <v>123</v>
      </c>
      <c r="AC124" s="11"/>
      <c r="AD124" s="11" t="s">
        <v>123</v>
      </c>
      <c r="AE124" s="11" t="s">
        <v>123</v>
      </c>
      <c r="AF124" s="11" t="s">
        <v>115</v>
      </c>
      <c r="AG124" s="11" t="s">
        <v>115</v>
      </c>
      <c r="AH124" s="11" t="s">
        <v>123</v>
      </c>
      <c r="AI124" s="11"/>
      <c r="AJ124" s="11" t="s">
        <v>123</v>
      </c>
      <c r="AK124" s="11" t="s">
        <v>123</v>
      </c>
      <c r="AL124" s="11" t="s">
        <v>123</v>
      </c>
      <c r="AM124" s="11" t="s">
        <v>123</v>
      </c>
      <c r="AN124" s="11" t="s">
        <v>123</v>
      </c>
      <c r="AO124" s="11" t="s">
        <v>123</v>
      </c>
      <c r="AP124" s="11" t="s">
        <v>123</v>
      </c>
      <c r="AQ124" s="11" t="s">
        <v>123</v>
      </c>
      <c r="AR124" s="11"/>
      <c r="AS124" s="11" t="s">
        <v>123</v>
      </c>
      <c r="AT124" s="11" t="s">
        <v>123</v>
      </c>
      <c r="AU124" s="11"/>
      <c r="AV124" s="11"/>
      <c r="AW124" s="11" t="s">
        <v>123</v>
      </c>
      <c r="AX124" s="11"/>
      <c r="AY124" s="11" t="s">
        <v>123</v>
      </c>
      <c r="AZ124" s="11"/>
      <c r="BA124" s="11" t="s">
        <v>123</v>
      </c>
      <c r="BB124" s="11"/>
      <c r="BC124" s="11"/>
      <c r="BD124" s="11"/>
    </row>
    <row r="125" spans="1:56" ht="115.2" x14ac:dyDescent="0.3">
      <c r="A125" s="11" t="s">
        <v>357</v>
      </c>
      <c r="B125" s="11" t="s">
        <v>800</v>
      </c>
      <c r="C125" s="11" t="s">
        <v>44</v>
      </c>
      <c r="D125" s="11" t="s">
        <v>44</v>
      </c>
      <c r="E125" s="11" t="s">
        <v>818</v>
      </c>
      <c r="F125" s="11" t="s">
        <v>357</v>
      </c>
      <c r="G125" s="11" t="s">
        <v>115</v>
      </c>
      <c r="H125" s="11" t="s">
        <v>93</v>
      </c>
      <c r="I125" s="11" t="s">
        <v>6</v>
      </c>
      <c r="J125" s="11" t="s">
        <v>2121</v>
      </c>
      <c r="K125" s="11" t="s">
        <v>1004</v>
      </c>
      <c r="L125" s="11" t="s">
        <v>731</v>
      </c>
      <c r="M125" s="11">
        <v>372018</v>
      </c>
      <c r="N125" s="11">
        <v>259899</v>
      </c>
      <c r="O125" s="11" t="s">
        <v>1162</v>
      </c>
      <c r="P125" s="11"/>
      <c r="Q125" s="11" t="s">
        <v>1234</v>
      </c>
      <c r="R125" s="11"/>
      <c r="S125" s="11">
        <v>100</v>
      </c>
      <c r="T125" s="11" t="s">
        <v>123</v>
      </c>
      <c r="U125" s="11" t="s">
        <v>356</v>
      </c>
      <c r="V125" s="11" t="s">
        <v>123</v>
      </c>
      <c r="W125" s="11" t="s">
        <v>123</v>
      </c>
      <c r="X125" s="11" t="s">
        <v>115</v>
      </c>
      <c r="Y125" s="11" t="s">
        <v>2767</v>
      </c>
      <c r="Z125" s="11" t="s">
        <v>112</v>
      </c>
      <c r="AA125" s="11"/>
      <c r="AB125" s="11" t="s">
        <v>1290</v>
      </c>
      <c r="AC125" s="11"/>
      <c r="AD125" s="11" t="s">
        <v>123</v>
      </c>
      <c r="AE125" s="11" t="s">
        <v>115</v>
      </c>
      <c r="AF125" s="11" t="s">
        <v>115</v>
      </c>
      <c r="AG125" s="11" t="s">
        <v>114</v>
      </c>
      <c r="AH125" s="11" t="s">
        <v>1308</v>
      </c>
      <c r="AI125" s="11"/>
      <c r="AJ125" s="11" t="s">
        <v>123</v>
      </c>
      <c r="AK125" s="11" t="s">
        <v>123</v>
      </c>
      <c r="AL125" s="11" t="s">
        <v>123</v>
      </c>
      <c r="AM125" s="11" t="s">
        <v>123</v>
      </c>
      <c r="AN125" s="11" t="s">
        <v>123</v>
      </c>
      <c r="AO125" s="11" t="s">
        <v>123</v>
      </c>
      <c r="AP125" s="11" t="s">
        <v>123</v>
      </c>
      <c r="AQ125" s="11" t="s">
        <v>123</v>
      </c>
      <c r="AR125" s="11"/>
      <c r="AS125" s="11" t="s">
        <v>115</v>
      </c>
      <c r="AT125" s="11" t="s">
        <v>126</v>
      </c>
      <c r="AU125" s="11"/>
      <c r="AV125" s="11" t="s">
        <v>358</v>
      </c>
      <c r="AW125" s="11" t="s">
        <v>118</v>
      </c>
      <c r="AX125" s="11"/>
      <c r="AY125" s="11" t="s">
        <v>119</v>
      </c>
      <c r="AZ125" s="11"/>
      <c r="BA125" s="11" t="s">
        <v>123</v>
      </c>
      <c r="BB125" s="11"/>
      <c r="BC125" s="11"/>
      <c r="BD125" s="11"/>
    </row>
    <row r="126" spans="1:56" ht="28.8" x14ac:dyDescent="0.3">
      <c r="A126" s="11" t="s">
        <v>2250</v>
      </c>
      <c r="B126" s="11" t="s">
        <v>2249</v>
      </c>
      <c r="C126" s="11" t="s">
        <v>2959</v>
      </c>
      <c r="D126" s="11" t="s">
        <v>34</v>
      </c>
      <c r="E126" s="11" t="s">
        <v>818</v>
      </c>
      <c r="F126" s="11" t="s">
        <v>2250</v>
      </c>
      <c r="G126" s="11" t="s">
        <v>115</v>
      </c>
      <c r="H126" s="11" t="s">
        <v>93</v>
      </c>
      <c r="I126" s="11" t="s">
        <v>6</v>
      </c>
      <c r="J126" s="11" t="s">
        <v>6</v>
      </c>
      <c r="K126" s="11" t="s">
        <v>123</v>
      </c>
      <c r="L126" s="11" t="s">
        <v>123</v>
      </c>
      <c r="M126" s="11">
        <v>5</v>
      </c>
      <c r="N126" s="11" t="s">
        <v>123</v>
      </c>
      <c r="O126" s="11" t="s">
        <v>123</v>
      </c>
      <c r="P126" s="11"/>
      <c r="Q126" s="11" t="s">
        <v>123</v>
      </c>
      <c r="R126" s="11"/>
      <c r="S126" s="11" t="s">
        <v>123</v>
      </c>
      <c r="T126" s="11">
        <v>0</v>
      </c>
      <c r="U126" s="11"/>
      <c r="V126" s="11" t="s">
        <v>123</v>
      </c>
      <c r="W126" s="11" t="s">
        <v>123</v>
      </c>
      <c r="X126" s="11" t="s">
        <v>115</v>
      </c>
      <c r="Y126" s="11" t="s">
        <v>123</v>
      </c>
      <c r="Z126" s="11" t="s">
        <v>123</v>
      </c>
      <c r="AA126" s="11"/>
      <c r="AB126" s="11" t="s">
        <v>123</v>
      </c>
      <c r="AC126" s="11"/>
      <c r="AD126" s="11" t="s">
        <v>123</v>
      </c>
      <c r="AE126" s="11" t="s">
        <v>123</v>
      </c>
      <c r="AF126" s="11" t="s">
        <v>115</v>
      </c>
      <c r="AG126" s="11" t="s">
        <v>114</v>
      </c>
      <c r="AH126" s="11" t="s">
        <v>123</v>
      </c>
      <c r="AI126" s="11"/>
      <c r="AJ126" s="11" t="s">
        <v>123</v>
      </c>
      <c r="AK126" s="11" t="s">
        <v>123</v>
      </c>
      <c r="AL126" s="11" t="s">
        <v>123</v>
      </c>
      <c r="AM126" s="11" t="s">
        <v>123</v>
      </c>
      <c r="AN126" s="11" t="s">
        <v>123</v>
      </c>
      <c r="AO126" s="11" t="s">
        <v>123</v>
      </c>
      <c r="AP126" s="11" t="s">
        <v>123</v>
      </c>
      <c r="AQ126" s="11" t="s">
        <v>123</v>
      </c>
      <c r="AR126" s="11"/>
      <c r="AS126" s="11" t="s">
        <v>123</v>
      </c>
      <c r="AT126" s="11" t="s">
        <v>123</v>
      </c>
      <c r="AU126" s="11"/>
      <c r="AV126" s="11"/>
      <c r="AW126" s="11" t="s">
        <v>123</v>
      </c>
      <c r="AX126" s="11"/>
      <c r="AY126" s="11" t="s">
        <v>123</v>
      </c>
      <c r="AZ126" s="11"/>
      <c r="BA126" s="11" t="s">
        <v>123</v>
      </c>
      <c r="BB126" s="11"/>
      <c r="BC126" s="11"/>
      <c r="BD126" s="11"/>
    </row>
    <row r="127" spans="1:56" ht="144" x14ac:dyDescent="0.3">
      <c r="A127" s="11" t="s">
        <v>160</v>
      </c>
      <c r="B127" s="11" t="s">
        <v>2521</v>
      </c>
      <c r="C127" s="11" t="s">
        <v>2961</v>
      </c>
      <c r="D127" s="11" t="s">
        <v>2856</v>
      </c>
      <c r="E127" s="11" t="s">
        <v>818</v>
      </c>
      <c r="F127" s="11" t="s">
        <v>160</v>
      </c>
      <c r="G127" s="11" t="s">
        <v>115</v>
      </c>
      <c r="H127" s="11" t="s">
        <v>16</v>
      </c>
      <c r="I127" s="11" t="s">
        <v>80</v>
      </c>
      <c r="J127" s="11" t="s">
        <v>80</v>
      </c>
      <c r="K127" s="11" t="s">
        <v>2899</v>
      </c>
      <c r="L127" s="11" t="s">
        <v>612</v>
      </c>
      <c r="M127" s="11">
        <v>207535</v>
      </c>
      <c r="N127" s="11">
        <v>397125</v>
      </c>
      <c r="O127" s="11" t="s">
        <v>1194</v>
      </c>
      <c r="P127" s="11"/>
      <c r="Q127" s="11" t="s">
        <v>603</v>
      </c>
      <c r="R127" s="11"/>
      <c r="S127" s="11" t="s">
        <v>123</v>
      </c>
      <c r="T127" s="11" t="s">
        <v>123</v>
      </c>
      <c r="U127" s="11"/>
      <c r="V127" s="11">
        <v>15</v>
      </c>
      <c r="W127" s="11">
        <v>85</v>
      </c>
      <c r="X127" s="11" t="s">
        <v>114</v>
      </c>
      <c r="Y127" s="11" t="s">
        <v>184</v>
      </c>
      <c r="Z127" s="11" t="s">
        <v>112</v>
      </c>
      <c r="AA127" s="11"/>
      <c r="AB127" s="11" t="s">
        <v>1284</v>
      </c>
      <c r="AC127" s="11"/>
      <c r="AD127" s="11" t="s">
        <v>114</v>
      </c>
      <c r="AE127" s="11" t="s">
        <v>115</v>
      </c>
      <c r="AF127" s="11" t="s">
        <v>115</v>
      </c>
      <c r="AG127" s="11" t="s">
        <v>114</v>
      </c>
      <c r="AH127" s="11" t="s">
        <v>161</v>
      </c>
      <c r="AI127" s="11"/>
      <c r="AJ127" s="11">
        <v>25</v>
      </c>
      <c r="AK127" s="11">
        <v>4</v>
      </c>
      <c r="AL127" s="11">
        <v>4</v>
      </c>
      <c r="AM127" s="11">
        <v>0</v>
      </c>
      <c r="AN127" s="11">
        <v>4</v>
      </c>
      <c r="AO127" s="11" t="s">
        <v>128</v>
      </c>
      <c r="AP127" s="11" t="s">
        <v>117</v>
      </c>
      <c r="AQ127" s="11" t="s">
        <v>114</v>
      </c>
      <c r="AR127" s="11"/>
      <c r="AS127" s="11" t="s">
        <v>115</v>
      </c>
      <c r="AT127" s="11" t="s">
        <v>158</v>
      </c>
      <c r="AU127" s="11"/>
      <c r="AV127" s="11"/>
      <c r="AW127" s="11" t="s">
        <v>693</v>
      </c>
      <c r="AX127" s="11" t="s">
        <v>2835</v>
      </c>
      <c r="AY127" s="11" t="s">
        <v>162</v>
      </c>
      <c r="AZ127" s="11"/>
      <c r="BA127" s="11" t="s">
        <v>114</v>
      </c>
      <c r="BB127" s="11"/>
      <c r="BC127" s="11"/>
      <c r="BD127" s="11"/>
    </row>
    <row r="128" spans="1:56" ht="86.4" x14ac:dyDescent="0.3">
      <c r="A128" s="11" t="s">
        <v>459</v>
      </c>
      <c r="B128" s="11" t="s">
        <v>810</v>
      </c>
      <c r="C128" s="11" t="s">
        <v>2959</v>
      </c>
      <c r="D128" s="26" t="s">
        <v>38</v>
      </c>
      <c r="E128" s="11" t="s">
        <v>818</v>
      </c>
      <c r="F128" s="11" t="s">
        <v>459</v>
      </c>
      <c r="G128" s="11" t="s">
        <v>115</v>
      </c>
      <c r="H128" s="11" t="s">
        <v>9</v>
      </c>
      <c r="I128" s="11" t="s">
        <v>79</v>
      </c>
      <c r="J128" s="11" t="s">
        <v>79</v>
      </c>
      <c r="K128" s="11" t="s">
        <v>1060</v>
      </c>
      <c r="L128" s="11" t="s">
        <v>898</v>
      </c>
      <c r="M128" s="11">
        <v>8100</v>
      </c>
      <c r="N128" s="11" t="s">
        <v>123</v>
      </c>
      <c r="O128" s="11" t="s">
        <v>1182</v>
      </c>
      <c r="P128" s="11"/>
      <c r="Q128" s="11" t="s">
        <v>111</v>
      </c>
      <c r="R128" s="11"/>
      <c r="S128" s="11">
        <v>15</v>
      </c>
      <c r="T128" s="11">
        <v>0</v>
      </c>
      <c r="U128" s="11" t="e">
        <f>- Finalizar digitalización fondo fotográfico
- digitalización de colección ephemera</f>
        <v>#NAME?</v>
      </c>
      <c r="V128" s="11" t="s">
        <v>123</v>
      </c>
      <c r="W128" s="11" t="s">
        <v>123</v>
      </c>
      <c r="X128" s="11" t="s">
        <v>114</v>
      </c>
      <c r="Y128" s="11" t="s">
        <v>460</v>
      </c>
      <c r="Z128" s="11" t="s">
        <v>123</v>
      </c>
      <c r="AA128" s="11"/>
      <c r="AB128" s="11" t="s">
        <v>1284</v>
      </c>
      <c r="AC128" s="11"/>
      <c r="AD128" s="11" t="s">
        <v>114</v>
      </c>
      <c r="AE128" s="11" t="s">
        <v>115</v>
      </c>
      <c r="AF128" s="11" t="s">
        <v>114</v>
      </c>
      <c r="AG128" s="11" t="s">
        <v>114</v>
      </c>
      <c r="AH128" s="11" t="s">
        <v>141</v>
      </c>
      <c r="AI128" s="11"/>
      <c r="AJ128" s="11">
        <v>2</v>
      </c>
      <c r="AK128" s="11">
        <v>0</v>
      </c>
      <c r="AL128" s="11">
        <v>0</v>
      </c>
      <c r="AM128" s="11">
        <v>0</v>
      </c>
      <c r="AN128" s="11">
        <v>1</v>
      </c>
      <c r="AO128" s="11">
        <v>0</v>
      </c>
      <c r="AP128" s="11">
        <v>0</v>
      </c>
      <c r="AQ128" s="11" t="s">
        <v>114</v>
      </c>
      <c r="AR128" s="11"/>
      <c r="AS128" s="11" t="s">
        <v>115</v>
      </c>
      <c r="AT128" s="11" t="s">
        <v>129</v>
      </c>
      <c r="AU128" s="11"/>
      <c r="AV128" s="11"/>
      <c r="AW128" s="11" t="s">
        <v>1327</v>
      </c>
      <c r="AX128" s="11"/>
      <c r="AY128" s="11" t="s">
        <v>123</v>
      </c>
      <c r="AZ128" s="11"/>
      <c r="BA128" s="11" t="s">
        <v>115</v>
      </c>
      <c r="BB128" s="11"/>
      <c r="BC128" s="11"/>
      <c r="BD128" s="11"/>
    </row>
    <row r="129" spans="1:56" ht="100.8" x14ac:dyDescent="0.3">
      <c r="A129" s="11" t="s">
        <v>309</v>
      </c>
      <c r="B129" s="11" t="s">
        <v>2552</v>
      </c>
      <c r="C129" s="11" t="s">
        <v>2959</v>
      </c>
      <c r="D129" s="11" t="s">
        <v>2872</v>
      </c>
      <c r="E129" s="11" t="s">
        <v>566</v>
      </c>
      <c r="F129" s="11" t="s">
        <v>309</v>
      </c>
      <c r="G129" s="11" t="s">
        <v>115</v>
      </c>
      <c r="H129" s="11" t="s">
        <v>17</v>
      </c>
      <c r="I129" s="11" t="s">
        <v>97</v>
      </c>
      <c r="J129" s="11" t="s">
        <v>307</v>
      </c>
      <c r="K129" s="11" t="s">
        <v>123</v>
      </c>
      <c r="L129" s="11" t="s">
        <v>123</v>
      </c>
      <c r="M129" s="11" t="s">
        <v>123</v>
      </c>
      <c r="N129" s="11" t="s">
        <v>123</v>
      </c>
      <c r="O129" s="11" t="s">
        <v>1164</v>
      </c>
      <c r="P129" s="11"/>
      <c r="Q129" s="11" t="s">
        <v>123</v>
      </c>
      <c r="R129" s="11"/>
      <c r="S129" s="11" t="s">
        <v>123</v>
      </c>
      <c r="T129" s="11" t="s">
        <v>123</v>
      </c>
      <c r="U129" s="11"/>
      <c r="V129" s="11" t="s">
        <v>123</v>
      </c>
      <c r="W129" s="11" t="s">
        <v>123</v>
      </c>
      <c r="X129" s="11" t="s">
        <v>115</v>
      </c>
      <c r="Y129" s="11" t="s">
        <v>181</v>
      </c>
      <c r="Z129" s="11" t="s">
        <v>2839</v>
      </c>
      <c r="AA129" s="11"/>
      <c r="AB129" s="11" t="s">
        <v>1284</v>
      </c>
      <c r="AC129" s="11"/>
      <c r="AD129" s="11" t="s">
        <v>115</v>
      </c>
      <c r="AE129" s="11" t="s">
        <v>115</v>
      </c>
      <c r="AF129" s="11" t="s">
        <v>114</v>
      </c>
      <c r="AG129" s="11" t="s">
        <v>115</v>
      </c>
      <c r="AH129" s="11" t="s">
        <v>2846</v>
      </c>
      <c r="AI129" s="11"/>
      <c r="AJ129" s="11" t="s">
        <v>123</v>
      </c>
      <c r="AK129" s="11" t="s">
        <v>123</v>
      </c>
      <c r="AL129" s="11" t="s">
        <v>123</v>
      </c>
      <c r="AM129" s="11" t="s">
        <v>123</v>
      </c>
      <c r="AN129" s="11" t="s">
        <v>123</v>
      </c>
      <c r="AO129" s="11" t="s">
        <v>123</v>
      </c>
      <c r="AP129" s="11" t="s">
        <v>123</v>
      </c>
      <c r="AQ129" s="11" t="s">
        <v>123</v>
      </c>
      <c r="AR129" s="11"/>
      <c r="AS129" s="11" t="s">
        <v>123</v>
      </c>
      <c r="AT129" s="11" t="s">
        <v>123</v>
      </c>
      <c r="AU129" s="11"/>
      <c r="AV129" s="11"/>
      <c r="AW129" s="11" t="s">
        <v>2840</v>
      </c>
      <c r="AX129" s="11"/>
      <c r="AY129" s="11" t="s">
        <v>2841</v>
      </c>
      <c r="AZ129" s="11"/>
      <c r="BA129" s="11" t="s">
        <v>123</v>
      </c>
      <c r="BB129" s="11"/>
      <c r="BC129" s="11"/>
      <c r="BD129" s="11"/>
    </row>
    <row r="130" spans="1:56" ht="86.4" x14ac:dyDescent="0.3">
      <c r="A130" s="11" t="s">
        <v>2648</v>
      </c>
      <c r="B130" s="11" t="s">
        <v>1674</v>
      </c>
      <c r="C130" s="11" t="s">
        <v>44</v>
      </c>
      <c r="D130" s="11" t="s">
        <v>44</v>
      </c>
      <c r="E130" s="11" t="s">
        <v>818</v>
      </c>
      <c r="F130" s="11" t="s">
        <v>2648</v>
      </c>
      <c r="G130" s="11" t="s">
        <v>115</v>
      </c>
      <c r="H130" s="11" t="s">
        <v>93</v>
      </c>
      <c r="I130" s="11" t="s">
        <v>6</v>
      </c>
      <c r="J130" s="11" t="s">
        <v>6</v>
      </c>
      <c r="K130" s="11" t="s">
        <v>123</v>
      </c>
      <c r="L130" s="11" t="s">
        <v>123</v>
      </c>
      <c r="M130" s="11" t="s">
        <v>123</v>
      </c>
      <c r="N130" s="11" t="s">
        <v>123</v>
      </c>
      <c r="O130" s="11" t="s">
        <v>123</v>
      </c>
      <c r="P130" s="11"/>
      <c r="Q130" s="11" t="s">
        <v>123</v>
      </c>
      <c r="R130" s="11"/>
      <c r="S130" s="11" t="s">
        <v>123</v>
      </c>
      <c r="T130" s="11">
        <v>0</v>
      </c>
      <c r="U130" s="11"/>
      <c r="V130" s="11" t="s">
        <v>123</v>
      </c>
      <c r="W130" s="11" t="s">
        <v>123</v>
      </c>
      <c r="X130" s="11" t="s">
        <v>123</v>
      </c>
      <c r="Y130" s="11" t="s">
        <v>123</v>
      </c>
      <c r="Z130" s="11" t="s">
        <v>123</v>
      </c>
      <c r="AA130" s="11"/>
      <c r="AB130" s="11" t="s">
        <v>123</v>
      </c>
      <c r="AC130" s="11"/>
      <c r="AD130" s="11" t="s">
        <v>123</v>
      </c>
      <c r="AE130" s="11" t="s">
        <v>123</v>
      </c>
      <c r="AF130" s="11" t="s">
        <v>115</v>
      </c>
      <c r="AG130" s="11" t="s">
        <v>123</v>
      </c>
      <c r="AH130" s="11" t="s">
        <v>123</v>
      </c>
      <c r="AI130" s="11"/>
      <c r="AJ130" s="11" t="s">
        <v>123</v>
      </c>
      <c r="AK130" s="11" t="s">
        <v>123</v>
      </c>
      <c r="AL130" s="11" t="s">
        <v>123</v>
      </c>
      <c r="AM130" s="11" t="s">
        <v>123</v>
      </c>
      <c r="AN130" s="11" t="s">
        <v>123</v>
      </c>
      <c r="AO130" s="11" t="s">
        <v>123</v>
      </c>
      <c r="AP130" s="11" t="s">
        <v>123</v>
      </c>
      <c r="AQ130" s="11" t="s">
        <v>123</v>
      </c>
      <c r="AR130" s="11"/>
      <c r="AS130" s="11" t="s">
        <v>123</v>
      </c>
      <c r="AT130" s="11" t="s">
        <v>123</v>
      </c>
      <c r="AU130" s="11"/>
      <c r="AV130" s="11"/>
      <c r="AW130" s="11" t="s">
        <v>123</v>
      </c>
      <c r="AX130" s="11"/>
      <c r="AY130" s="11" t="s">
        <v>123</v>
      </c>
      <c r="AZ130" s="11"/>
      <c r="BA130" s="11" t="s">
        <v>123</v>
      </c>
      <c r="BB130" s="11"/>
      <c r="BC130" s="11" t="s">
        <v>1393</v>
      </c>
      <c r="BD130" s="11" t="s">
        <v>1493</v>
      </c>
    </row>
    <row r="131" spans="1:56" ht="187.2" x14ac:dyDescent="0.3">
      <c r="A131" s="11" t="s">
        <v>212</v>
      </c>
      <c r="B131" s="11" t="s">
        <v>2540</v>
      </c>
      <c r="C131" s="11" t="s">
        <v>2959</v>
      </c>
      <c r="D131" s="11" t="s">
        <v>2856</v>
      </c>
      <c r="E131" s="11" t="s">
        <v>818</v>
      </c>
      <c r="F131" s="11" t="s">
        <v>212</v>
      </c>
      <c r="G131" s="11" t="s">
        <v>115</v>
      </c>
      <c r="H131" s="11" t="s">
        <v>13</v>
      </c>
      <c r="I131" s="11" t="s">
        <v>62</v>
      </c>
      <c r="J131" s="11" t="s">
        <v>62</v>
      </c>
      <c r="K131" s="11" t="s">
        <v>2900</v>
      </c>
      <c r="L131" s="11" t="s">
        <v>691</v>
      </c>
      <c r="M131" s="11">
        <v>1635</v>
      </c>
      <c r="N131" s="11">
        <v>119668</v>
      </c>
      <c r="O131" s="11" t="s">
        <v>1160</v>
      </c>
      <c r="P131" s="11"/>
      <c r="Q131" s="11" t="s">
        <v>1252</v>
      </c>
      <c r="R131" s="11"/>
      <c r="S131" s="11" t="s">
        <v>123</v>
      </c>
      <c r="T131" s="11" t="s">
        <v>123</v>
      </c>
      <c r="U131" s="11"/>
      <c r="V131" s="11">
        <v>100</v>
      </c>
      <c r="W131" s="11">
        <v>0</v>
      </c>
      <c r="X131" s="11" t="s">
        <v>115</v>
      </c>
      <c r="Y131" s="11" t="s">
        <v>1260</v>
      </c>
      <c r="Z131" s="11" t="s">
        <v>698</v>
      </c>
      <c r="AA131" s="11"/>
      <c r="AB131" s="11" t="s">
        <v>1284</v>
      </c>
      <c r="AC131" s="11"/>
      <c r="AD131" s="11" t="s">
        <v>115</v>
      </c>
      <c r="AE131" s="11" t="s">
        <v>115</v>
      </c>
      <c r="AF131" s="11" t="s">
        <v>115</v>
      </c>
      <c r="AG131" s="11" t="s">
        <v>115</v>
      </c>
      <c r="AH131" s="11" t="s">
        <v>147</v>
      </c>
      <c r="AI131" s="11"/>
      <c r="AJ131" s="11">
        <v>100</v>
      </c>
      <c r="AK131" s="11">
        <v>0</v>
      </c>
      <c r="AL131" s="11">
        <v>0</v>
      </c>
      <c r="AM131" s="11">
        <v>0</v>
      </c>
      <c r="AN131" s="11">
        <v>0</v>
      </c>
      <c r="AO131" s="11">
        <v>20000</v>
      </c>
      <c r="AP131" s="11" t="s">
        <v>117</v>
      </c>
      <c r="AQ131" s="11" t="s">
        <v>114</v>
      </c>
      <c r="AR131" s="11"/>
      <c r="AS131" s="11" t="s">
        <v>115</v>
      </c>
      <c r="AT131" s="11" t="s">
        <v>166</v>
      </c>
      <c r="AU131" s="11" t="s">
        <v>329</v>
      </c>
      <c r="AV131" s="11"/>
      <c r="AW131" s="11" t="s">
        <v>697</v>
      </c>
      <c r="AX131" s="11"/>
      <c r="AY131" s="11" t="s">
        <v>119</v>
      </c>
      <c r="AZ131" s="11"/>
      <c r="BA131" s="11" t="s">
        <v>114</v>
      </c>
      <c r="BB131" s="11"/>
      <c r="BC131" s="11"/>
      <c r="BD131" s="11"/>
    </row>
    <row r="132" spans="1:56" ht="28.8" x14ac:dyDescent="0.3">
      <c r="A132" s="11" t="s">
        <v>2252</v>
      </c>
      <c r="B132" s="11" t="s">
        <v>915</v>
      </c>
      <c r="C132" s="11" t="s">
        <v>2962</v>
      </c>
      <c r="D132" s="11" t="s">
        <v>2212</v>
      </c>
      <c r="E132" s="11" t="s">
        <v>818</v>
      </c>
      <c r="F132" s="11" t="s">
        <v>2252</v>
      </c>
      <c r="G132" s="11" t="s">
        <v>115</v>
      </c>
      <c r="H132" s="11" t="s">
        <v>93</v>
      </c>
      <c r="I132" s="11" t="s">
        <v>6</v>
      </c>
      <c r="J132" s="11" t="s">
        <v>6</v>
      </c>
      <c r="K132" s="11" t="s">
        <v>123</v>
      </c>
      <c r="L132" s="11" t="s">
        <v>123</v>
      </c>
      <c r="M132" s="11" t="s">
        <v>123</v>
      </c>
      <c r="N132" s="11" t="s">
        <v>123</v>
      </c>
      <c r="O132" s="11" t="s">
        <v>123</v>
      </c>
      <c r="P132" s="11"/>
      <c r="Q132" s="11" t="s">
        <v>123</v>
      </c>
      <c r="R132" s="11"/>
      <c r="S132" s="11" t="s">
        <v>123</v>
      </c>
      <c r="T132" s="11">
        <v>0</v>
      </c>
      <c r="U132" s="11"/>
      <c r="V132" s="11" t="s">
        <v>123</v>
      </c>
      <c r="W132" s="11" t="s">
        <v>123</v>
      </c>
      <c r="X132" s="11" t="s">
        <v>115</v>
      </c>
      <c r="Y132" s="11" t="s">
        <v>123</v>
      </c>
      <c r="Z132" s="11" t="s">
        <v>123</v>
      </c>
      <c r="AA132" s="11"/>
      <c r="AB132" s="11" t="s">
        <v>123</v>
      </c>
      <c r="AC132" s="11"/>
      <c r="AD132" s="11" t="s">
        <v>123</v>
      </c>
      <c r="AE132" s="11" t="s">
        <v>123</v>
      </c>
      <c r="AF132" s="11" t="s">
        <v>115</v>
      </c>
      <c r="AG132" s="11" t="s">
        <v>114</v>
      </c>
      <c r="AH132" s="11" t="s">
        <v>123</v>
      </c>
      <c r="AI132" s="11"/>
      <c r="AJ132" s="11" t="s">
        <v>123</v>
      </c>
      <c r="AK132" s="11" t="s">
        <v>123</v>
      </c>
      <c r="AL132" s="11" t="s">
        <v>123</v>
      </c>
      <c r="AM132" s="11" t="s">
        <v>123</v>
      </c>
      <c r="AN132" s="11" t="s">
        <v>123</v>
      </c>
      <c r="AO132" s="11" t="s">
        <v>123</v>
      </c>
      <c r="AP132" s="11" t="s">
        <v>123</v>
      </c>
      <c r="AQ132" s="11" t="s">
        <v>123</v>
      </c>
      <c r="AR132" s="11"/>
      <c r="AS132" s="11" t="s">
        <v>123</v>
      </c>
      <c r="AT132" s="11" t="s">
        <v>123</v>
      </c>
      <c r="AU132" s="11"/>
      <c r="AV132" s="11"/>
      <c r="AW132" s="11" t="s">
        <v>123</v>
      </c>
      <c r="AX132" s="11"/>
      <c r="AY132" s="11" t="s">
        <v>123</v>
      </c>
      <c r="AZ132" s="11"/>
      <c r="BA132" s="11" t="s">
        <v>123</v>
      </c>
      <c r="BB132" s="11"/>
      <c r="BC132" s="11"/>
      <c r="BD132" s="11"/>
    </row>
    <row r="133" spans="1:56" ht="28.8" x14ac:dyDescent="0.3">
      <c r="A133" s="11" t="s">
        <v>2253</v>
      </c>
      <c r="B133" s="11" t="s">
        <v>2394</v>
      </c>
      <c r="C133" s="11" t="s">
        <v>2961</v>
      </c>
      <c r="D133" s="11" t="s">
        <v>25</v>
      </c>
      <c r="E133" s="11" t="s">
        <v>818</v>
      </c>
      <c r="F133" s="11" t="s">
        <v>2253</v>
      </c>
      <c r="G133" s="11" t="s">
        <v>115</v>
      </c>
      <c r="H133" s="11" t="s">
        <v>94</v>
      </c>
      <c r="I133" s="11" t="s">
        <v>12</v>
      </c>
      <c r="J133" s="11" t="s">
        <v>2057</v>
      </c>
      <c r="K133" s="11" t="s">
        <v>123</v>
      </c>
      <c r="L133" s="11" t="s">
        <v>123</v>
      </c>
      <c r="M133" s="11">
        <v>160</v>
      </c>
      <c r="N133" s="11" t="s">
        <v>123</v>
      </c>
      <c r="O133" s="11" t="s">
        <v>123</v>
      </c>
      <c r="P133" s="11"/>
      <c r="Q133" s="11" t="s">
        <v>123</v>
      </c>
      <c r="R133" s="11"/>
      <c r="S133" s="11" t="s">
        <v>123</v>
      </c>
      <c r="T133" s="11">
        <v>0</v>
      </c>
      <c r="U133" s="11"/>
      <c r="V133" s="11" t="s">
        <v>123</v>
      </c>
      <c r="W133" s="11" t="s">
        <v>123</v>
      </c>
      <c r="X133" s="11" t="s">
        <v>115</v>
      </c>
      <c r="Y133" s="11" t="s">
        <v>235</v>
      </c>
      <c r="Z133" s="11" t="s">
        <v>123</v>
      </c>
      <c r="AA133" s="11"/>
      <c r="AB133" s="11" t="s">
        <v>123</v>
      </c>
      <c r="AC133" s="11"/>
      <c r="AD133" s="11" t="s">
        <v>123</v>
      </c>
      <c r="AE133" s="11" t="s">
        <v>123</v>
      </c>
      <c r="AF133" s="11" t="s">
        <v>115</v>
      </c>
      <c r="AG133" s="11" t="s">
        <v>114</v>
      </c>
      <c r="AH133" s="11" t="s">
        <v>123</v>
      </c>
      <c r="AI133" s="11"/>
      <c r="AJ133" s="11" t="s">
        <v>123</v>
      </c>
      <c r="AK133" s="11" t="s">
        <v>123</v>
      </c>
      <c r="AL133" s="11" t="s">
        <v>123</v>
      </c>
      <c r="AM133" s="11" t="s">
        <v>123</v>
      </c>
      <c r="AN133" s="11" t="s">
        <v>123</v>
      </c>
      <c r="AO133" s="11" t="s">
        <v>123</v>
      </c>
      <c r="AP133" s="11" t="s">
        <v>123</v>
      </c>
      <c r="AQ133" s="11" t="s">
        <v>123</v>
      </c>
      <c r="AR133" s="11"/>
      <c r="AS133" s="11" t="s">
        <v>123</v>
      </c>
      <c r="AT133" s="11" t="s">
        <v>123</v>
      </c>
      <c r="AU133" s="11"/>
      <c r="AV133" s="11"/>
      <c r="AW133" s="11" t="s">
        <v>123</v>
      </c>
      <c r="AX133" s="11"/>
      <c r="AY133" s="11" t="s">
        <v>123</v>
      </c>
      <c r="AZ133" s="11"/>
      <c r="BA133" s="11" t="s">
        <v>123</v>
      </c>
      <c r="BB133" s="11"/>
      <c r="BC133" s="11"/>
      <c r="BD133" s="11"/>
    </row>
    <row r="134" spans="1:56" ht="172.8" x14ac:dyDescent="0.3">
      <c r="A134" s="11" t="s">
        <v>417</v>
      </c>
      <c r="B134" s="11" t="s">
        <v>784</v>
      </c>
      <c r="C134" s="11" t="s">
        <v>44</v>
      </c>
      <c r="D134" s="11" t="s">
        <v>44</v>
      </c>
      <c r="E134" s="11" t="s">
        <v>818</v>
      </c>
      <c r="F134" s="11" t="s">
        <v>417</v>
      </c>
      <c r="G134" s="11" t="s">
        <v>115</v>
      </c>
      <c r="H134" s="11" t="s">
        <v>16</v>
      </c>
      <c r="I134" s="11" t="s">
        <v>82</v>
      </c>
      <c r="J134" s="11" t="s">
        <v>82</v>
      </c>
      <c r="K134" s="11" t="s">
        <v>1070</v>
      </c>
      <c r="L134" s="11" t="s">
        <v>731</v>
      </c>
      <c r="M134" s="11">
        <v>14590</v>
      </c>
      <c r="N134" s="11">
        <v>1401600</v>
      </c>
      <c r="O134" s="11" t="s">
        <v>1163</v>
      </c>
      <c r="P134" s="11"/>
      <c r="Q134" s="11" t="s">
        <v>1240</v>
      </c>
      <c r="R134" s="11"/>
      <c r="S134" s="11">
        <v>100</v>
      </c>
      <c r="T134" s="11">
        <v>0</v>
      </c>
      <c r="U134" s="11" t="s">
        <v>416</v>
      </c>
      <c r="V134" s="11" t="s">
        <v>123</v>
      </c>
      <c r="W134" s="11" t="s">
        <v>123</v>
      </c>
      <c r="X134" s="11" t="s">
        <v>115</v>
      </c>
      <c r="Y134" s="11" t="s">
        <v>184</v>
      </c>
      <c r="Z134" s="11" t="s">
        <v>112</v>
      </c>
      <c r="AA134" s="11"/>
      <c r="AB134" s="11" t="s">
        <v>1283</v>
      </c>
      <c r="AC134" s="11"/>
      <c r="AD134" s="11" t="s">
        <v>115</v>
      </c>
      <c r="AE134" s="11" t="s">
        <v>115</v>
      </c>
      <c r="AF134" s="11" t="s">
        <v>115</v>
      </c>
      <c r="AG134" s="11" t="s">
        <v>115</v>
      </c>
      <c r="AH134" s="11" t="s">
        <v>1311</v>
      </c>
      <c r="AI134" s="11"/>
      <c r="AJ134" s="11" t="s">
        <v>123</v>
      </c>
      <c r="AK134" s="11">
        <v>1</v>
      </c>
      <c r="AL134" s="11">
        <v>0</v>
      </c>
      <c r="AM134" s="11" t="s">
        <v>401</v>
      </c>
      <c r="AN134" s="11" t="s">
        <v>419</v>
      </c>
      <c r="AO134" s="11" t="s">
        <v>1317</v>
      </c>
      <c r="AP134" s="11" t="s">
        <v>421</v>
      </c>
      <c r="AQ134" s="11" t="s">
        <v>123</v>
      </c>
      <c r="AR134" s="11"/>
      <c r="AS134" s="11" t="s">
        <v>115</v>
      </c>
      <c r="AT134" s="11" t="s">
        <v>126</v>
      </c>
      <c r="AU134" s="11"/>
      <c r="AV134" s="11" t="s">
        <v>422</v>
      </c>
      <c r="AW134" s="11" t="s">
        <v>739</v>
      </c>
      <c r="AX134" s="11" t="s">
        <v>113</v>
      </c>
      <c r="AY134" s="11" t="s">
        <v>119</v>
      </c>
      <c r="AZ134" s="11"/>
      <c r="BA134" s="11" t="s">
        <v>123</v>
      </c>
      <c r="BB134" s="11" t="s">
        <v>420</v>
      </c>
      <c r="BC134" s="11"/>
      <c r="BD134" s="11"/>
    </row>
    <row r="135" spans="1:56" ht="28.8" x14ac:dyDescent="0.3">
      <c r="A135" s="11" t="s">
        <v>2255</v>
      </c>
      <c r="B135" s="11" t="s">
        <v>2254</v>
      </c>
      <c r="C135" s="11" t="s">
        <v>2962</v>
      </c>
      <c r="D135" s="11" t="s">
        <v>2856</v>
      </c>
      <c r="E135" s="11" t="s">
        <v>818</v>
      </c>
      <c r="F135" s="11" t="s">
        <v>2255</v>
      </c>
      <c r="G135" s="11" t="s">
        <v>115</v>
      </c>
      <c r="H135" s="11" t="s">
        <v>93</v>
      </c>
      <c r="I135" s="11" t="s">
        <v>6</v>
      </c>
      <c r="J135" s="11" t="s">
        <v>6</v>
      </c>
      <c r="K135" s="11" t="s">
        <v>123</v>
      </c>
      <c r="L135" s="11" t="s">
        <v>123</v>
      </c>
      <c r="M135" s="11">
        <v>263853</v>
      </c>
      <c r="N135" s="11" t="s">
        <v>123</v>
      </c>
      <c r="O135" s="11" t="s">
        <v>123</v>
      </c>
      <c r="P135" s="11"/>
      <c r="Q135" s="11" t="s">
        <v>123</v>
      </c>
      <c r="R135" s="11"/>
      <c r="S135" s="11" t="s">
        <v>123</v>
      </c>
      <c r="T135" s="11">
        <v>0</v>
      </c>
      <c r="U135" s="11"/>
      <c r="V135" s="11" t="s">
        <v>123</v>
      </c>
      <c r="W135" s="11" t="s">
        <v>123</v>
      </c>
      <c r="X135" s="11" t="s">
        <v>115</v>
      </c>
      <c r="Y135" s="11" t="s">
        <v>123</v>
      </c>
      <c r="Z135" s="11" t="s">
        <v>123</v>
      </c>
      <c r="AA135" s="11"/>
      <c r="AB135" s="11" t="s">
        <v>123</v>
      </c>
      <c r="AC135" s="11"/>
      <c r="AD135" s="11" t="s">
        <v>123</v>
      </c>
      <c r="AE135" s="11" t="s">
        <v>123</v>
      </c>
      <c r="AF135" s="11" t="s">
        <v>115</v>
      </c>
      <c r="AG135" s="11" t="s">
        <v>115</v>
      </c>
      <c r="AH135" s="11" t="s">
        <v>123</v>
      </c>
      <c r="AI135" s="11"/>
      <c r="AJ135" s="11" t="s">
        <v>123</v>
      </c>
      <c r="AK135" s="11" t="s">
        <v>123</v>
      </c>
      <c r="AL135" s="11" t="s">
        <v>123</v>
      </c>
      <c r="AM135" s="11" t="s">
        <v>123</v>
      </c>
      <c r="AN135" s="11" t="s">
        <v>123</v>
      </c>
      <c r="AO135" s="11" t="s">
        <v>123</v>
      </c>
      <c r="AP135" s="11" t="s">
        <v>123</v>
      </c>
      <c r="AQ135" s="11" t="s">
        <v>123</v>
      </c>
      <c r="AR135" s="11"/>
      <c r="AS135" s="11" t="s">
        <v>123</v>
      </c>
      <c r="AT135" s="11" t="s">
        <v>123</v>
      </c>
      <c r="AU135" s="11"/>
      <c r="AV135" s="11"/>
      <c r="AW135" s="11" t="s">
        <v>123</v>
      </c>
      <c r="AX135" s="11"/>
      <c r="AY135" s="11" t="s">
        <v>123</v>
      </c>
      <c r="AZ135" s="11"/>
      <c r="BA135" s="11" t="s">
        <v>123</v>
      </c>
      <c r="BB135" s="11"/>
      <c r="BC135" s="11"/>
      <c r="BD135" s="11"/>
    </row>
    <row r="136" spans="1:56" ht="43.2" x14ac:dyDescent="0.3">
      <c r="A136" s="11" t="s">
        <v>2256</v>
      </c>
      <c r="B136" s="11" t="s">
        <v>2532</v>
      </c>
      <c r="C136" s="11" t="s">
        <v>2959</v>
      </c>
      <c r="D136" s="26" t="s">
        <v>3018</v>
      </c>
      <c r="E136" s="11" t="s">
        <v>818</v>
      </c>
      <c r="F136" s="11" t="s">
        <v>2256</v>
      </c>
      <c r="G136" s="11" t="s">
        <v>115</v>
      </c>
      <c r="H136" s="11" t="s">
        <v>4</v>
      </c>
      <c r="I136" s="11" t="s">
        <v>59</v>
      </c>
      <c r="J136" s="11" t="s">
        <v>59</v>
      </c>
      <c r="K136" s="11" t="s">
        <v>123</v>
      </c>
      <c r="L136" s="11" t="s">
        <v>123</v>
      </c>
      <c r="M136" s="11" t="s">
        <v>123</v>
      </c>
      <c r="N136" s="11" t="s">
        <v>123</v>
      </c>
      <c r="O136" s="11" t="s">
        <v>123</v>
      </c>
      <c r="P136" s="11"/>
      <c r="Q136" s="11" t="s">
        <v>123</v>
      </c>
      <c r="R136" s="11"/>
      <c r="S136" s="11" t="s">
        <v>123</v>
      </c>
      <c r="T136" s="11">
        <v>0</v>
      </c>
      <c r="U136" s="11"/>
      <c r="V136" s="11" t="s">
        <v>123</v>
      </c>
      <c r="W136" s="11" t="s">
        <v>123</v>
      </c>
      <c r="X136" s="11" t="s">
        <v>115</v>
      </c>
      <c r="Y136" s="11" t="s">
        <v>305</v>
      </c>
      <c r="Z136" s="11" t="s">
        <v>123</v>
      </c>
      <c r="AA136" s="11"/>
      <c r="AB136" s="11" t="s">
        <v>123</v>
      </c>
      <c r="AC136" s="11"/>
      <c r="AD136" s="11" t="s">
        <v>123</v>
      </c>
      <c r="AE136" s="11" t="s">
        <v>123</v>
      </c>
      <c r="AF136" s="11" t="s">
        <v>115</v>
      </c>
      <c r="AG136" s="11" t="s">
        <v>114</v>
      </c>
      <c r="AH136" s="11" t="s">
        <v>123</v>
      </c>
      <c r="AI136" s="11"/>
      <c r="AJ136" s="11" t="s">
        <v>123</v>
      </c>
      <c r="AK136" s="11" t="s">
        <v>123</v>
      </c>
      <c r="AL136" s="11" t="s">
        <v>123</v>
      </c>
      <c r="AM136" s="11" t="s">
        <v>123</v>
      </c>
      <c r="AN136" s="11" t="s">
        <v>123</v>
      </c>
      <c r="AO136" s="11" t="s">
        <v>123</v>
      </c>
      <c r="AP136" s="11" t="s">
        <v>123</v>
      </c>
      <c r="AQ136" s="11" t="s">
        <v>123</v>
      </c>
      <c r="AR136" s="11"/>
      <c r="AS136" s="11" t="s">
        <v>123</v>
      </c>
      <c r="AT136" s="11" t="s">
        <v>123</v>
      </c>
      <c r="AU136" s="11"/>
      <c r="AV136" s="11"/>
      <c r="AW136" s="11" t="s">
        <v>123</v>
      </c>
      <c r="AX136" s="11"/>
      <c r="AY136" s="11" t="s">
        <v>123</v>
      </c>
      <c r="AZ136" s="11"/>
      <c r="BA136" s="11" t="s">
        <v>123</v>
      </c>
      <c r="BB136" s="11"/>
      <c r="BC136" s="11"/>
      <c r="BD136" s="11"/>
    </row>
    <row r="137" spans="1:56" x14ac:dyDescent="0.3">
      <c r="A137" s="11" t="s">
        <v>2258</v>
      </c>
      <c r="B137" s="11" t="s">
        <v>2257</v>
      </c>
      <c r="C137" s="11" t="s">
        <v>1467</v>
      </c>
      <c r="D137" s="11" t="s">
        <v>34</v>
      </c>
      <c r="E137" s="11" t="s">
        <v>818</v>
      </c>
      <c r="F137" s="11" t="s">
        <v>2258</v>
      </c>
      <c r="G137" s="11" t="s">
        <v>115</v>
      </c>
      <c r="H137" s="11" t="s">
        <v>93</v>
      </c>
      <c r="I137" s="11" t="s">
        <v>6</v>
      </c>
      <c r="J137" s="11" t="s">
        <v>6</v>
      </c>
      <c r="K137" s="11" t="s">
        <v>123</v>
      </c>
      <c r="L137" s="11" t="s">
        <v>123</v>
      </c>
      <c r="M137" s="11">
        <v>158</v>
      </c>
      <c r="N137" s="11" t="s">
        <v>123</v>
      </c>
      <c r="O137" s="11" t="s">
        <v>123</v>
      </c>
      <c r="P137" s="11"/>
      <c r="Q137" s="11" t="s">
        <v>123</v>
      </c>
      <c r="R137" s="11"/>
      <c r="S137" s="11" t="s">
        <v>123</v>
      </c>
      <c r="T137" s="11">
        <v>0</v>
      </c>
      <c r="U137" s="11"/>
      <c r="V137" s="11" t="s">
        <v>123</v>
      </c>
      <c r="W137" s="11" t="s">
        <v>123</v>
      </c>
      <c r="X137" s="11" t="s">
        <v>115</v>
      </c>
      <c r="Y137" s="11" t="s">
        <v>2259</v>
      </c>
      <c r="Z137" s="11" t="s">
        <v>123</v>
      </c>
      <c r="AA137" s="11"/>
      <c r="AB137" s="11" t="s">
        <v>123</v>
      </c>
      <c r="AC137" s="11"/>
      <c r="AD137" s="11" t="s">
        <v>123</v>
      </c>
      <c r="AE137" s="11" t="s">
        <v>123</v>
      </c>
      <c r="AF137" s="11" t="s">
        <v>115</v>
      </c>
      <c r="AG137" s="11" t="s">
        <v>114</v>
      </c>
      <c r="AH137" s="11" t="s">
        <v>123</v>
      </c>
      <c r="AI137" s="11"/>
      <c r="AJ137" s="11" t="s">
        <v>123</v>
      </c>
      <c r="AK137" s="11" t="s">
        <v>123</v>
      </c>
      <c r="AL137" s="11" t="s">
        <v>123</v>
      </c>
      <c r="AM137" s="11" t="s">
        <v>123</v>
      </c>
      <c r="AN137" s="11" t="s">
        <v>123</v>
      </c>
      <c r="AO137" s="11" t="s">
        <v>123</v>
      </c>
      <c r="AP137" s="11" t="s">
        <v>123</v>
      </c>
      <c r="AQ137" s="11" t="s">
        <v>123</v>
      </c>
      <c r="AR137" s="11"/>
      <c r="AS137" s="11" t="s">
        <v>123</v>
      </c>
      <c r="AT137" s="11" t="s">
        <v>123</v>
      </c>
      <c r="AU137" s="11"/>
      <c r="AV137" s="11"/>
      <c r="AW137" s="11" t="s">
        <v>123</v>
      </c>
      <c r="AX137" s="11"/>
      <c r="AY137" s="11" t="s">
        <v>123</v>
      </c>
      <c r="AZ137" s="11"/>
      <c r="BA137" s="11" t="s">
        <v>123</v>
      </c>
      <c r="BB137" s="11"/>
      <c r="BC137" s="11"/>
      <c r="BD137" s="11"/>
    </row>
    <row r="138" spans="1:56" ht="230.4" x14ac:dyDescent="0.3">
      <c r="A138" s="11" t="s">
        <v>1516</v>
      </c>
      <c r="B138" s="11" t="s">
        <v>2636</v>
      </c>
      <c r="C138" s="11" t="s">
        <v>2959</v>
      </c>
      <c r="D138" s="11" t="s">
        <v>2872</v>
      </c>
      <c r="E138" s="11" t="s">
        <v>566</v>
      </c>
      <c r="F138" s="11" t="s">
        <v>646</v>
      </c>
      <c r="G138" s="11" t="s">
        <v>115</v>
      </c>
      <c r="H138" s="11" t="s">
        <v>2</v>
      </c>
      <c r="I138" s="11" t="s">
        <v>89</v>
      </c>
      <c r="J138" s="11" t="s">
        <v>139</v>
      </c>
      <c r="K138" s="11" t="s">
        <v>2901</v>
      </c>
      <c r="L138" s="11" t="s">
        <v>618</v>
      </c>
      <c r="M138" s="11">
        <v>247929</v>
      </c>
      <c r="N138" s="11">
        <v>8784690</v>
      </c>
      <c r="O138" s="11" t="s">
        <v>1160</v>
      </c>
      <c r="P138" s="11"/>
      <c r="Q138" s="11" t="s">
        <v>751</v>
      </c>
      <c r="R138" s="11"/>
      <c r="S138" s="11">
        <v>84</v>
      </c>
      <c r="T138" s="11">
        <v>16</v>
      </c>
      <c r="U138" s="11" t="s">
        <v>301</v>
      </c>
      <c r="V138" s="11">
        <v>100</v>
      </c>
      <c r="W138" s="11">
        <v>0</v>
      </c>
      <c r="X138" s="11" t="s">
        <v>115</v>
      </c>
      <c r="Y138" s="11" t="s">
        <v>173</v>
      </c>
      <c r="Z138" s="11" t="s">
        <v>1274</v>
      </c>
      <c r="AA138" s="11" t="s">
        <v>135</v>
      </c>
      <c r="AB138" s="11" t="s">
        <v>1301</v>
      </c>
      <c r="AC138" s="11"/>
      <c r="AD138" s="11" t="s">
        <v>115</v>
      </c>
      <c r="AE138" s="11" t="s">
        <v>115</v>
      </c>
      <c r="AF138" s="11" t="s">
        <v>115</v>
      </c>
      <c r="AG138" s="11" t="s">
        <v>115</v>
      </c>
      <c r="AH138" s="11" t="s">
        <v>2816</v>
      </c>
      <c r="AI138" s="11"/>
      <c r="AJ138" s="11">
        <v>95</v>
      </c>
      <c r="AK138" s="11">
        <v>3</v>
      </c>
      <c r="AL138" s="11">
        <v>2</v>
      </c>
      <c r="AM138" s="11">
        <v>1</v>
      </c>
      <c r="AN138" s="11" t="s">
        <v>752</v>
      </c>
      <c r="AO138" s="11">
        <v>90000</v>
      </c>
      <c r="AP138" s="11">
        <v>9150</v>
      </c>
      <c r="AQ138" s="11" t="s">
        <v>114</v>
      </c>
      <c r="AR138" s="11"/>
      <c r="AS138" s="11" t="s">
        <v>115</v>
      </c>
      <c r="AT138" s="11" t="s">
        <v>166</v>
      </c>
      <c r="AU138" s="11" t="s">
        <v>303</v>
      </c>
      <c r="AV138" s="11"/>
      <c r="AW138" s="11" t="s">
        <v>118</v>
      </c>
      <c r="AX138" s="11"/>
      <c r="AY138" s="11" t="s">
        <v>614</v>
      </c>
      <c r="AZ138" s="11"/>
      <c r="BA138" s="11" t="s">
        <v>115</v>
      </c>
      <c r="BB138" s="11" t="s">
        <v>1105</v>
      </c>
      <c r="BC138" s="11" t="s">
        <v>1371</v>
      </c>
      <c r="BD138" s="11" t="s">
        <v>1514</v>
      </c>
    </row>
    <row r="139" spans="1:56" ht="57.6" x14ac:dyDescent="0.3">
      <c r="A139" s="11" t="s">
        <v>138</v>
      </c>
      <c r="B139" s="11" t="s">
        <v>795</v>
      </c>
      <c r="C139" s="11" t="s">
        <v>44</v>
      </c>
      <c r="D139" s="11" t="s">
        <v>44</v>
      </c>
      <c r="E139" s="11" t="s">
        <v>818</v>
      </c>
      <c r="F139" s="11" t="s">
        <v>138</v>
      </c>
      <c r="G139" s="11" t="s">
        <v>115</v>
      </c>
      <c r="H139" s="11" t="s">
        <v>2</v>
      </c>
      <c r="I139" s="11" t="s">
        <v>89</v>
      </c>
      <c r="J139" s="11" t="s">
        <v>139</v>
      </c>
      <c r="K139" s="11" t="s">
        <v>699</v>
      </c>
      <c r="L139" s="11" t="s">
        <v>700</v>
      </c>
      <c r="M139" s="11">
        <v>9</v>
      </c>
      <c r="N139" s="11">
        <v>521</v>
      </c>
      <c r="O139" s="11" t="s">
        <v>1200</v>
      </c>
      <c r="P139" s="11"/>
      <c r="Q139" s="11" t="s">
        <v>701</v>
      </c>
      <c r="R139" s="11"/>
      <c r="S139" s="11" t="s">
        <v>123</v>
      </c>
      <c r="T139" s="11" t="s">
        <v>123</v>
      </c>
      <c r="U139" s="11"/>
      <c r="V139" s="11">
        <v>100</v>
      </c>
      <c r="W139" s="11">
        <v>0</v>
      </c>
      <c r="X139" s="11" t="s">
        <v>114</v>
      </c>
      <c r="Y139" s="11" t="s">
        <v>2766</v>
      </c>
      <c r="Z139" s="11" t="s">
        <v>112</v>
      </c>
      <c r="AA139" s="11"/>
      <c r="AB139" s="11" t="s">
        <v>203</v>
      </c>
      <c r="AC139" s="11"/>
      <c r="AD139" s="11" t="s">
        <v>114</v>
      </c>
      <c r="AE139" s="11" t="s">
        <v>115</v>
      </c>
      <c r="AF139" s="11" t="s">
        <v>115</v>
      </c>
      <c r="AG139" s="11" t="s">
        <v>114</v>
      </c>
      <c r="AH139" s="11" t="s">
        <v>141</v>
      </c>
      <c r="AI139" s="11"/>
      <c r="AJ139" s="11">
        <v>100</v>
      </c>
      <c r="AK139" s="11">
        <v>0</v>
      </c>
      <c r="AL139" s="11">
        <v>0</v>
      </c>
      <c r="AM139" s="11">
        <v>0</v>
      </c>
      <c r="AN139" s="11">
        <v>1</v>
      </c>
      <c r="AO139" s="11">
        <v>0</v>
      </c>
      <c r="AP139" s="11" t="s">
        <v>117</v>
      </c>
      <c r="AQ139" s="11" t="s">
        <v>114</v>
      </c>
      <c r="AR139" s="11"/>
      <c r="AS139" s="11" t="s">
        <v>115</v>
      </c>
      <c r="AT139" s="11" t="s">
        <v>129</v>
      </c>
      <c r="AU139" s="11"/>
      <c r="AV139" s="11"/>
      <c r="AW139" s="11" t="s">
        <v>613</v>
      </c>
      <c r="AX139" s="11"/>
      <c r="AY139" s="11" t="s">
        <v>126</v>
      </c>
      <c r="AZ139" s="11" t="s">
        <v>1336</v>
      </c>
      <c r="BA139" s="11" t="s">
        <v>114</v>
      </c>
      <c r="BB139" s="11"/>
      <c r="BC139" s="11"/>
      <c r="BD139" s="11"/>
    </row>
    <row r="140" spans="1:56" ht="28.8" x14ac:dyDescent="0.3">
      <c r="A140" s="11" t="s">
        <v>2261</v>
      </c>
      <c r="B140" s="11" t="s">
        <v>1679</v>
      </c>
      <c r="C140" s="11" t="s">
        <v>44</v>
      </c>
      <c r="D140" s="11" t="s">
        <v>44</v>
      </c>
      <c r="E140" s="11" t="s">
        <v>818</v>
      </c>
      <c r="F140" s="11" t="s">
        <v>2261</v>
      </c>
      <c r="G140" s="11" t="s">
        <v>115</v>
      </c>
      <c r="H140" s="11" t="s">
        <v>4</v>
      </c>
      <c r="I140" s="11" t="s">
        <v>54</v>
      </c>
      <c r="J140" s="11" t="s">
        <v>54</v>
      </c>
      <c r="K140" s="11" t="s">
        <v>123</v>
      </c>
      <c r="L140" s="11" t="s">
        <v>123</v>
      </c>
      <c r="M140" s="11" t="s">
        <v>123</v>
      </c>
      <c r="N140" s="11" t="s">
        <v>123</v>
      </c>
      <c r="O140" s="11" t="s">
        <v>123</v>
      </c>
      <c r="P140" s="11"/>
      <c r="Q140" s="11" t="s">
        <v>123</v>
      </c>
      <c r="R140" s="11"/>
      <c r="S140" s="11" t="s">
        <v>123</v>
      </c>
      <c r="T140" s="11">
        <v>0</v>
      </c>
      <c r="U140" s="11"/>
      <c r="V140" s="11" t="s">
        <v>123</v>
      </c>
      <c r="W140" s="11" t="s">
        <v>123</v>
      </c>
      <c r="X140" s="11" t="s">
        <v>115</v>
      </c>
      <c r="Y140" s="11" t="s">
        <v>2157</v>
      </c>
      <c r="Z140" s="11" t="s">
        <v>123</v>
      </c>
      <c r="AA140" s="11"/>
      <c r="AB140" s="11" t="s">
        <v>123</v>
      </c>
      <c r="AC140" s="11"/>
      <c r="AD140" s="11" t="s">
        <v>123</v>
      </c>
      <c r="AE140" s="11" t="s">
        <v>123</v>
      </c>
      <c r="AF140" s="11" t="s">
        <v>115</v>
      </c>
      <c r="AG140" s="11" t="s">
        <v>115</v>
      </c>
      <c r="AH140" s="11" t="s">
        <v>123</v>
      </c>
      <c r="AI140" s="11"/>
      <c r="AJ140" s="11" t="s">
        <v>123</v>
      </c>
      <c r="AK140" s="11" t="s">
        <v>123</v>
      </c>
      <c r="AL140" s="11" t="s">
        <v>123</v>
      </c>
      <c r="AM140" s="11" t="s">
        <v>123</v>
      </c>
      <c r="AN140" s="11" t="s">
        <v>123</v>
      </c>
      <c r="AO140" s="11" t="s">
        <v>123</v>
      </c>
      <c r="AP140" s="11" t="s">
        <v>123</v>
      </c>
      <c r="AQ140" s="11" t="s">
        <v>123</v>
      </c>
      <c r="AR140" s="11"/>
      <c r="AS140" s="11" t="s">
        <v>123</v>
      </c>
      <c r="AT140" s="11" t="s">
        <v>123</v>
      </c>
      <c r="AU140" s="11"/>
      <c r="AV140" s="11"/>
      <c r="AW140" s="11" t="s">
        <v>123</v>
      </c>
      <c r="AX140" s="11"/>
      <c r="AY140" s="11" t="s">
        <v>123</v>
      </c>
      <c r="AZ140" s="11"/>
      <c r="BA140" s="11" t="s">
        <v>123</v>
      </c>
      <c r="BB140" s="11"/>
      <c r="BC140" s="11"/>
      <c r="BD140" s="11"/>
    </row>
    <row r="141" spans="1:56" ht="28.8" x14ac:dyDescent="0.3">
      <c r="A141" s="11" t="s">
        <v>2645</v>
      </c>
      <c r="B141" s="11" t="s">
        <v>5</v>
      </c>
      <c r="C141" s="11" t="s">
        <v>2962</v>
      </c>
      <c r="D141" s="11" t="s">
        <v>2872</v>
      </c>
      <c r="E141" s="11" t="s">
        <v>818</v>
      </c>
      <c r="F141" s="11" t="s">
        <v>2645</v>
      </c>
      <c r="G141" s="11" t="s">
        <v>115</v>
      </c>
      <c r="H141" s="11" t="s">
        <v>93</v>
      </c>
      <c r="I141" s="11"/>
      <c r="J141" s="11"/>
      <c r="K141" s="11" t="s">
        <v>123</v>
      </c>
      <c r="L141" s="11" t="s">
        <v>123</v>
      </c>
      <c r="M141" s="11" t="s">
        <v>123</v>
      </c>
      <c r="N141" s="11" t="s">
        <v>123</v>
      </c>
      <c r="O141" s="11" t="s">
        <v>123</v>
      </c>
      <c r="P141" s="11"/>
      <c r="Q141" s="11" t="s">
        <v>123</v>
      </c>
      <c r="R141" s="11"/>
      <c r="S141" s="11" t="s">
        <v>123</v>
      </c>
      <c r="T141" s="11" t="s">
        <v>123</v>
      </c>
      <c r="U141" s="11"/>
      <c r="V141" s="11" t="s">
        <v>123</v>
      </c>
      <c r="W141" s="11" t="s">
        <v>123</v>
      </c>
      <c r="X141" s="11" t="s">
        <v>123</v>
      </c>
      <c r="Y141" s="11" t="s">
        <v>123</v>
      </c>
      <c r="Z141" s="11" t="s">
        <v>123</v>
      </c>
      <c r="AA141" s="11"/>
      <c r="AB141" s="11" t="s">
        <v>123</v>
      </c>
      <c r="AC141" s="11"/>
      <c r="AD141" s="11" t="s">
        <v>123</v>
      </c>
      <c r="AE141" s="11" t="s">
        <v>123</v>
      </c>
      <c r="AF141" s="11" t="s">
        <v>115</v>
      </c>
      <c r="AG141" s="11" t="s">
        <v>123</v>
      </c>
      <c r="AH141" s="11" t="s">
        <v>123</v>
      </c>
      <c r="AI141" s="11"/>
      <c r="AJ141" s="11" t="s">
        <v>123</v>
      </c>
      <c r="AK141" s="11" t="s">
        <v>123</v>
      </c>
      <c r="AL141" s="11" t="s">
        <v>123</v>
      </c>
      <c r="AM141" s="11" t="s">
        <v>123</v>
      </c>
      <c r="AN141" s="11" t="s">
        <v>123</v>
      </c>
      <c r="AO141" s="11" t="s">
        <v>123</v>
      </c>
      <c r="AP141" s="11" t="s">
        <v>123</v>
      </c>
      <c r="AQ141" s="11" t="s">
        <v>123</v>
      </c>
      <c r="AR141" s="11"/>
      <c r="AS141" s="11" t="s">
        <v>123</v>
      </c>
      <c r="AT141" s="11" t="s">
        <v>123</v>
      </c>
      <c r="AU141" s="11"/>
      <c r="AV141" s="11"/>
      <c r="AW141" s="11" t="s">
        <v>123</v>
      </c>
      <c r="AX141" s="11"/>
      <c r="AY141" s="11" t="s">
        <v>123</v>
      </c>
      <c r="AZ141" s="11"/>
      <c r="BA141" s="11" t="s">
        <v>123</v>
      </c>
      <c r="BB141" s="11"/>
      <c r="BC141" s="11"/>
      <c r="BD141" s="11"/>
    </row>
    <row r="142" spans="1:56" ht="43.2" x14ac:dyDescent="0.3">
      <c r="A142" s="11" t="s">
        <v>2262</v>
      </c>
      <c r="B142" s="11" t="s">
        <v>2401</v>
      </c>
      <c r="C142" s="11" t="s">
        <v>2961</v>
      </c>
      <c r="D142" s="11" t="s">
        <v>3018</v>
      </c>
      <c r="E142" s="11" t="s">
        <v>566</v>
      </c>
      <c r="F142" s="11" t="s">
        <v>2262</v>
      </c>
      <c r="G142" s="11" t="s">
        <v>115</v>
      </c>
      <c r="H142" s="11" t="s">
        <v>94</v>
      </c>
      <c r="I142" s="11" t="s">
        <v>12</v>
      </c>
      <c r="J142" s="11" t="s">
        <v>12</v>
      </c>
      <c r="K142" s="11" t="s">
        <v>123</v>
      </c>
      <c r="L142" s="11" t="s">
        <v>123</v>
      </c>
      <c r="M142" s="11" t="s">
        <v>123</v>
      </c>
      <c r="N142" s="11" t="s">
        <v>123</v>
      </c>
      <c r="O142" s="11" t="s">
        <v>123</v>
      </c>
      <c r="P142" s="11"/>
      <c r="Q142" s="11" t="s">
        <v>123</v>
      </c>
      <c r="R142" s="11"/>
      <c r="S142" s="11" t="s">
        <v>123</v>
      </c>
      <c r="T142" s="11">
        <v>0</v>
      </c>
      <c r="U142" s="11"/>
      <c r="V142" s="11" t="s">
        <v>123</v>
      </c>
      <c r="W142" s="11" t="s">
        <v>123</v>
      </c>
      <c r="X142" s="11" t="s">
        <v>115</v>
      </c>
      <c r="Y142" s="11" t="s">
        <v>350</v>
      </c>
      <c r="Z142" s="11" t="s">
        <v>123</v>
      </c>
      <c r="AA142" s="11"/>
      <c r="AB142" s="11" t="s">
        <v>123</v>
      </c>
      <c r="AC142" s="11"/>
      <c r="AD142" s="11" t="s">
        <v>123</v>
      </c>
      <c r="AE142" s="11" t="s">
        <v>123</v>
      </c>
      <c r="AF142" s="11" t="s">
        <v>115</v>
      </c>
      <c r="AG142" s="11" t="s">
        <v>115</v>
      </c>
      <c r="AH142" s="11" t="s">
        <v>123</v>
      </c>
      <c r="AI142" s="11"/>
      <c r="AJ142" s="11" t="s">
        <v>123</v>
      </c>
      <c r="AK142" s="11" t="s">
        <v>123</v>
      </c>
      <c r="AL142" s="11" t="s">
        <v>123</v>
      </c>
      <c r="AM142" s="11" t="s">
        <v>123</v>
      </c>
      <c r="AN142" s="11" t="s">
        <v>123</v>
      </c>
      <c r="AO142" s="11" t="s">
        <v>123</v>
      </c>
      <c r="AP142" s="11" t="s">
        <v>123</v>
      </c>
      <c r="AQ142" s="11" t="s">
        <v>123</v>
      </c>
      <c r="AR142" s="11"/>
      <c r="AS142" s="11" t="s">
        <v>123</v>
      </c>
      <c r="AT142" s="11" t="s">
        <v>123</v>
      </c>
      <c r="AU142" s="11"/>
      <c r="AV142" s="11"/>
      <c r="AW142" s="11" t="s">
        <v>123</v>
      </c>
      <c r="AX142" s="11"/>
      <c r="AY142" s="11" t="s">
        <v>123</v>
      </c>
      <c r="AZ142" s="11"/>
      <c r="BA142" s="11" t="s">
        <v>123</v>
      </c>
      <c r="BB142" s="11"/>
      <c r="BC142" s="11" t="s">
        <v>1389</v>
      </c>
      <c r="BD142" s="11" t="s">
        <v>1388</v>
      </c>
    </row>
    <row r="143" spans="1:56" ht="28.8" x14ac:dyDescent="0.3">
      <c r="A143" s="11" t="s">
        <v>988</v>
      </c>
      <c r="B143" s="11" t="s">
        <v>673</v>
      </c>
      <c r="C143" s="11" t="s">
        <v>1467</v>
      </c>
      <c r="D143" s="11" t="s">
        <v>41</v>
      </c>
      <c r="E143" s="11" t="s">
        <v>818</v>
      </c>
      <c r="F143" s="11" t="s">
        <v>988</v>
      </c>
      <c r="G143" s="11" t="s">
        <v>115</v>
      </c>
      <c r="H143" s="11" t="s">
        <v>2</v>
      </c>
      <c r="I143" s="11" t="s">
        <v>89</v>
      </c>
      <c r="J143" s="11" t="s">
        <v>89</v>
      </c>
      <c r="K143" s="11" t="s">
        <v>159</v>
      </c>
      <c r="L143" s="11" t="s">
        <v>612</v>
      </c>
      <c r="M143" s="11">
        <v>80</v>
      </c>
      <c r="N143" s="11" t="s">
        <v>123</v>
      </c>
      <c r="O143" s="11" t="s">
        <v>123</v>
      </c>
      <c r="P143" s="11"/>
      <c r="Q143" s="11" t="s">
        <v>123</v>
      </c>
      <c r="R143" s="11"/>
      <c r="S143" s="11" t="s">
        <v>123</v>
      </c>
      <c r="T143" s="11" t="s">
        <v>123</v>
      </c>
      <c r="U143" s="11"/>
      <c r="V143" s="11" t="s">
        <v>123</v>
      </c>
      <c r="W143" s="11" t="s">
        <v>123</v>
      </c>
      <c r="X143" s="11" t="s">
        <v>123</v>
      </c>
      <c r="Y143" s="11" t="s">
        <v>123</v>
      </c>
      <c r="Z143" s="11" t="s">
        <v>123</v>
      </c>
      <c r="AA143" s="11"/>
      <c r="AB143" s="11" t="s">
        <v>203</v>
      </c>
      <c r="AC143" s="11"/>
      <c r="AD143" s="11" t="s">
        <v>114</v>
      </c>
      <c r="AE143" s="11" t="s">
        <v>114</v>
      </c>
      <c r="AF143" s="11" t="s">
        <v>114</v>
      </c>
      <c r="AG143" s="11" t="s">
        <v>114</v>
      </c>
      <c r="AH143" s="11" t="s">
        <v>123</v>
      </c>
      <c r="AI143" s="11"/>
      <c r="AJ143" s="11" t="s">
        <v>123</v>
      </c>
      <c r="AK143" s="11" t="s">
        <v>123</v>
      </c>
      <c r="AL143" s="11" t="s">
        <v>123</v>
      </c>
      <c r="AM143" s="11" t="s">
        <v>123</v>
      </c>
      <c r="AN143" s="11" t="s">
        <v>123</v>
      </c>
      <c r="AO143" s="11" t="s">
        <v>123</v>
      </c>
      <c r="AP143" s="11" t="s">
        <v>123</v>
      </c>
      <c r="AQ143" s="11" t="s">
        <v>123</v>
      </c>
      <c r="AR143" s="11"/>
      <c r="AS143" s="11" t="s">
        <v>123</v>
      </c>
      <c r="AT143" s="11" t="s">
        <v>123</v>
      </c>
      <c r="AU143" s="11"/>
      <c r="AV143" s="11"/>
      <c r="AW143" s="11" t="s">
        <v>123</v>
      </c>
      <c r="AX143" s="11"/>
      <c r="AY143" s="11" t="s">
        <v>123</v>
      </c>
      <c r="AZ143" s="11"/>
      <c r="BA143" s="11" t="s">
        <v>123</v>
      </c>
      <c r="BB143" s="11"/>
      <c r="BC143" s="11"/>
      <c r="BD143" s="11"/>
    </row>
    <row r="144" spans="1:56" ht="115.2" x14ac:dyDescent="0.3">
      <c r="A144" s="11" t="s">
        <v>120</v>
      </c>
      <c r="B144" s="11" t="s">
        <v>121</v>
      </c>
      <c r="C144" s="11" t="s">
        <v>2959</v>
      </c>
      <c r="D144" s="11" t="s">
        <v>34</v>
      </c>
      <c r="E144" s="11" t="s">
        <v>818</v>
      </c>
      <c r="F144" s="11" t="s">
        <v>120</v>
      </c>
      <c r="G144" s="11" t="s">
        <v>115</v>
      </c>
      <c r="H144" s="11" t="s">
        <v>20</v>
      </c>
      <c r="I144" s="11" t="s">
        <v>65</v>
      </c>
      <c r="J144" s="11" t="s">
        <v>122</v>
      </c>
      <c r="K144" s="11" t="s">
        <v>2902</v>
      </c>
      <c r="L144" s="11" t="s">
        <v>705</v>
      </c>
      <c r="M144" s="11">
        <v>240</v>
      </c>
      <c r="N144" s="11" t="s">
        <v>123</v>
      </c>
      <c r="O144" s="11" t="s">
        <v>1170</v>
      </c>
      <c r="P144" s="11"/>
      <c r="Q144" s="11" t="s">
        <v>1253</v>
      </c>
      <c r="R144" s="11"/>
      <c r="S144" s="11" t="s">
        <v>123</v>
      </c>
      <c r="T144" s="11" t="s">
        <v>123</v>
      </c>
      <c r="U144" s="11"/>
      <c r="V144" s="11">
        <v>100</v>
      </c>
      <c r="W144" s="11">
        <v>0</v>
      </c>
      <c r="X144" s="11" t="s">
        <v>114</v>
      </c>
      <c r="Y144" s="11" t="s">
        <v>1262</v>
      </c>
      <c r="Z144" s="11" t="s">
        <v>126</v>
      </c>
      <c r="AA144" s="11" t="s">
        <v>123</v>
      </c>
      <c r="AB144" s="11" t="s">
        <v>1295</v>
      </c>
      <c r="AC144" s="11" t="s">
        <v>118</v>
      </c>
      <c r="AD144" s="11" t="s">
        <v>114</v>
      </c>
      <c r="AE144" s="11" t="s">
        <v>115</v>
      </c>
      <c r="AF144" s="11" t="s">
        <v>115</v>
      </c>
      <c r="AG144" s="11" t="s">
        <v>114</v>
      </c>
      <c r="AH144" s="11" t="s">
        <v>123</v>
      </c>
      <c r="AI144" s="11"/>
      <c r="AJ144" s="11">
        <v>0</v>
      </c>
      <c r="AK144" s="11">
        <v>0</v>
      </c>
      <c r="AL144" s="11">
        <v>0</v>
      </c>
      <c r="AM144" s="11">
        <v>0</v>
      </c>
      <c r="AN144" s="11">
        <v>0</v>
      </c>
      <c r="AO144" s="11" t="s">
        <v>128</v>
      </c>
      <c r="AP144" s="11" t="s">
        <v>117</v>
      </c>
      <c r="AQ144" s="11" t="s">
        <v>114</v>
      </c>
      <c r="AR144" s="11"/>
      <c r="AS144" s="11" t="s">
        <v>115</v>
      </c>
      <c r="AT144" s="11" t="s">
        <v>129</v>
      </c>
      <c r="AU144" s="11"/>
      <c r="AV144" s="11"/>
      <c r="AW144" s="11" t="s">
        <v>697</v>
      </c>
      <c r="AX144" s="11"/>
      <c r="AY144" s="11" t="s">
        <v>126</v>
      </c>
      <c r="AZ144" s="11" t="s">
        <v>123</v>
      </c>
      <c r="BA144" s="11" t="s">
        <v>115</v>
      </c>
      <c r="BB144" s="11"/>
      <c r="BC144" s="11"/>
      <c r="BD144" s="11"/>
    </row>
    <row r="145" spans="1:56" ht="43.2" x14ac:dyDescent="0.3">
      <c r="A145" s="11" t="s">
        <v>2263</v>
      </c>
      <c r="B145" s="11" t="s">
        <v>175</v>
      </c>
      <c r="C145" s="11" t="s">
        <v>1467</v>
      </c>
      <c r="D145" s="11" t="s">
        <v>34</v>
      </c>
      <c r="E145" s="11" t="s">
        <v>818</v>
      </c>
      <c r="F145" s="11" t="s">
        <v>2263</v>
      </c>
      <c r="G145" s="11" t="s">
        <v>115</v>
      </c>
      <c r="H145" s="11" t="s">
        <v>93</v>
      </c>
      <c r="I145" s="11" t="s">
        <v>6</v>
      </c>
      <c r="J145" s="11" t="s">
        <v>6</v>
      </c>
      <c r="K145" s="11" t="s">
        <v>123</v>
      </c>
      <c r="L145" s="11" t="s">
        <v>123</v>
      </c>
      <c r="M145" s="11" t="s">
        <v>123</v>
      </c>
      <c r="N145" s="11" t="s">
        <v>123</v>
      </c>
      <c r="O145" s="11" t="s">
        <v>123</v>
      </c>
      <c r="P145" s="11"/>
      <c r="Q145" s="11" t="s">
        <v>123</v>
      </c>
      <c r="R145" s="11"/>
      <c r="S145" s="11" t="s">
        <v>123</v>
      </c>
      <c r="T145" s="11">
        <v>0</v>
      </c>
      <c r="U145" s="11"/>
      <c r="V145" s="11" t="s">
        <v>123</v>
      </c>
      <c r="W145" s="11" t="s">
        <v>123</v>
      </c>
      <c r="X145" s="11" t="s">
        <v>115</v>
      </c>
      <c r="Y145" s="11" t="s">
        <v>123</v>
      </c>
      <c r="Z145" s="11" t="s">
        <v>123</v>
      </c>
      <c r="AA145" s="11"/>
      <c r="AB145" s="11" t="s">
        <v>123</v>
      </c>
      <c r="AC145" s="11"/>
      <c r="AD145" s="11" t="s">
        <v>123</v>
      </c>
      <c r="AE145" s="11" t="s">
        <v>123</v>
      </c>
      <c r="AF145" s="11" t="s">
        <v>115</v>
      </c>
      <c r="AG145" s="11" t="s">
        <v>114</v>
      </c>
      <c r="AH145" s="11" t="s">
        <v>123</v>
      </c>
      <c r="AI145" s="11"/>
      <c r="AJ145" s="11" t="s">
        <v>123</v>
      </c>
      <c r="AK145" s="11" t="s">
        <v>123</v>
      </c>
      <c r="AL145" s="11" t="s">
        <v>123</v>
      </c>
      <c r="AM145" s="11" t="s">
        <v>123</v>
      </c>
      <c r="AN145" s="11" t="s">
        <v>123</v>
      </c>
      <c r="AO145" s="11" t="s">
        <v>123</v>
      </c>
      <c r="AP145" s="11" t="s">
        <v>123</v>
      </c>
      <c r="AQ145" s="11" t="s">
        <v>123</v>
      </c>
      <c r="AR145" s="11"/>
      <c r="AS145" s="11" t="s">
        <v>123</v>
      </c>
      <c r="AT145" s="11" t="s">
        <v>123</v>
      </c>
      <c r="AU145" s="11"/>
      <c r="AV145" s="11"/>
      <c r="AW145" s="11" t="s">
        <v>123</v>
      </c>
      <c r="AX145" s="11"/>
      <c r="AY145" s="11" t="s">
        <v>123</v>
      </c>
      <c r="AZ145" s="11"/>
      <c r="BA145" s="11" t="s">
        <v>123</v>
      </c>
      <c r="BB145" s="11"/>
      <c r="BC145" s="11" t="s">
        <v>1403</v>
      </c>
      <c r="BD145" s="11" t="s">
        <v>1506</v>
      </c>
    </row>
    <row r="146" spans="1:56" ht="259.2" x14ac:dyDescent="0.3">
      <c r="A146" s="11" t="s">
        <v>985</v>
      </c>
      <c r="B146" s="11" t="s">
        <v>763</v>
      </c>
      <c r="C146" s="11" t="s">
        <v>44</v>
      </c>
      <c r="D146" s="11" t="s">
        <v>44</v>
      </c>
      <c r="E146" s="11" t="s">
        <v>818</v>
      </c>
      <c r="F146" s="11" t="s">
        <v>398</v>
      </c>
      <c r="G146" s="11" t="s">
        <v>115</v>
      </c>
      <c r="H146" s="11" t="s">
        <v>4</v>
      </c>
      <c r="I146" s="11" t="s">
        <v>59</v>
      </c>
      <c r="J146" s="11" t="s">
        <v>59</v>
      </c>
      <c r="K146" s="11" t="s">
        <v>1074</v>
      </c>
      <c r="L146" s="11" t="s">
        <v>618</v>
      </c>
      <c r="M146" s="11">
        <v>24555</v>
      </c>
      <c r="N146" s="11">
        <v>3100000</v>
      </c>
      <c r="O146" s="11" t="s">
        <v>1162</v>
      </c>
      <c r="P146" s="11"/>
      <c r="Q146" s="11" t="s">
        <v>1244</v>
      </c>
      <c r="R146" s="11"/>
      <c r="S146" s="11">
        <v>100</v>
      </c>
      <c r="T146" s="11">
        <v>0</v>
      </c>
      <c r="U146" s="11" t="s">
        <v>397</v>
      </c>
      <c r="V146" s="11" t="s">
        <v>123</v>
      </c>
      <c r="W146" s="11" t="s">
        <v>123</v>
      </c>
      <c r="X146" s="11" t="s">
        <v>115</v>
      </c>
      <c r="Y146" s="11" t="s">
        <v>184</v>
      </c>
      <c r="Z146" s="11" t="s">
        <v>112</v>
      </c>
      <c r="AA146" s="11"/>
      <c r="AB146" s="11" t="s">
        <v>1283</v>
      </c>
      <c r="AC146" s="11"/>
      <c r="AD146" s="11" t="s">
        <v>115</v>
      </c>
      <c r="AE146" s="11" t="s">
        <v>115</v>
      </c>
      <c r="AF146" s="11" t="s">
        <v>115</v>
      </c>
      <c r="AG146" s="11" t="s">
        <v>115</v>
      </c>
      <c r="AH146" s="11" t="s">
        <v>2818</v>
      </c>
      <c r="AI146" s="11"/>
      <c r="AJ146" s="11">
        <v>10</v>
      </c>
      <c r="AK146" s="11">
        <v>5</v>
      </c>
      <c r="AL146" s="11">
        <v>1</v>
      </c>
      <c r="AM146" s="11">
        <v>4</v>
      </c>
      <c r="AN146" s="11">
        <v>2</v>
      </c>
      <c r="AO146" s="11">
        <v>4700</v>
      </c>
      <c r="AP146" s="11" t="s">
        <v>399</v>
      </c>
      <c r="AQ146" s="11" t="s">
        <v>123</v>
      </c>
      <c r="AR146" s="11"/>
      <c r="AS146" s="11" t="s">
        <v>115</v>
      </c>
      <c r="AT146" s="11" t="s">
        <v>126</v>
      </c>
      <c r="AU146" s="11"/>
      <c r="AV146" s="11" t="s">
        <v>400</v>
      </c>
      <c r="AW146" s="11" t="s">
        <v>118</v>
      </c>
      <c r="AX146" s="11"/>
      <c r="AY146" s="11" t="s">
        <v>119</v>
      </c>
      <c r="AZ146" s="11"/>
      <c r="BA146" s="11" t="s">
        <v>115</v>
      </c>
      <c r="BB146" s="11" t="s">
        <v>1318</v>
      </c>
      <c r="BC146" s="11"/>
      <c r="BD146" s="11"/>
    </row>
    <row r="147" spans="1:56" ht="28.8" x14ac:dyDescent="0.3">
      <c r="A147" s="11" t="s">
        <v>2265</v>
      </c>
      <c r="B147" s="11" t="s">
        <v>2264</v>
      </c>
      <c r="C147" s="11" t="s">
        <v>2959</v>
      </c>
      <c r="D147" s="11" t="s">
        <v>2203</v>
      </c>
      <c r="E147" s="11" t="s">
        <v>818</v>
      </c>
      <c r="F147" s="11" t="s">
        <v>2265</v>
      </c>
      <c r="G147" s="11" t="s">
        <v>115</v>
      </c>
      <c r="H147" s="11" t="s">
        <v>93</v>
      </c>
      <c r="I147" s="11" t="s">
        <v>6</v>
      </c>
      <c r="J147" s="11" t="s">
        <v>6</v>
      </c>
      <c r="K147" s="11" t="s">
        <v>123</v>
      </c>
      <c r="L147" s="11" t="s">
        <v>123</v>
      </c>
      <c r="M147" s="11" t="s">
        <v>123</v>
      </c>
      <c r="N147" s="11" t="s">
        <v>123</v>
      </c>
      <c r="O147" s="11" t="s">
        <v>123</v>
      </c>
      <c r="P147" s="11"/>
      <c r="Q147" s="11" t="s">
        <v>123</v>
      </c>
      <c r="R147" s="11"/>
      <c r="S147" s="11" t="s">
        <v>123</v>
      </c>
      <c r="T147" s="11">
        <v>0</v>
      </c>
      <c r="U147" s="11"/>
      <c r="V147" s="11" t="s">
        <v>123</v>
      </c>
      <c r="W147" s="11" t="s">
        <v>123</v>
      </c>
      <c r="X147" s="11" t="s">
        <v>115</v>
      </c>
      <c r="Y147" s="11" t="s">
        <v>2157</v>
      </c>
      <c r="Z147" s="11" t="s">
        <v>123</v>
      </c>
      <c r="AA147" s="11"/>
      <c r="AB147" s="11" t="s">
        <v>123</v>
      </c>
      <c r="AC147" s="11"/>
      <c r="AD147" s="11" t="s">
        <v>123</v>
      </c>
      <c r="AE147" s="11" t="s">
        <v>123</v>
      </c>
      <c r="AF147" s="11" t="s">
        <v>115</v>
      </c>
      <c r="AG147" s="11" t="s">
        <v>114</v>
      </c>
      <c r="AH147" s="11" t="s">
        <v>123</v>
      </c>
      <c r="AI147" s="11"/>
      <c r="AJ147" s="11" t="s">
        <v>123</v>
      </c>
      <c r="AK147" s="11" t="s">
        <v>123</v>
      </c>
      <c r="AL147" s="11" t="s">
        <v>123</v>
      </c>
      <c r="AM147" s="11" t="s">
        <v>123</v>
      </c>
      <c r="AN147" s="11" t="s">
        <v>123</v>
      </c>
      <c r="AO147" s="11" t="s">
        <v>123</v>
      </c>
      <c r="AP147" s="11" t="s">
        <v>123</v>
      </c>
      <c r="AQ147" s="11" t="s">
        <v>123</v>
      </c>
      <c r="AR147" s="11"/>
      <c r="AS147" s="11" t="s">
        <v>123</v>
      </c>
      <c r="AT147" s="11" t="s">
        <v>123</v>
      </c>
      <c r="AU147" s="11"/>
      <c r="AV147" s="11"/>
      <c r="AW147" s="11" t="s">
        <v>123</v>
      </c>
      <c r="AX147" s="11"/>
      <c r="AY147" s="11" t="s">
        <v>123</v>
      </c>
      <c r="AZ147" s="11"/>
      <c r="BA147" s="11" t="s">
        <v>123</v>
      </c>
      <c r="BB147" s="11"/>
      <c r="BC147" s="11"/>
      <c r="BD147" s="11"/>
    </row>
    <row r="148" spans="1:56" ht="72" x14ac:dyDescent="0.3">
      <c r="A148" s="11" t="s">
        <v>2267</v>
      </c>
      <c r="B148" s="11" t="s">
        <v>2266</v>
      </c>
      <c r="C148" s="11" t="s">
        <v>44</v>
      </c>
      <c r="D148" s="11" t="s">
        <v>44</v>
      </c>
      <c r="E148" s="11" t="s">
        <v>818</v>
      </c>
      <c r="F148" s="11" t="s">
        <v>2267</v>
      </c>
      <c r="G148" s="11" t="s">
        <v>115</v>
      </c>
      <c r="H148" s="11" t="s">
        <v>2</v>
      </c>
      <c r="I148" s="11" t="s">
        <v>2</v>
      </c>
      <c r="J148" s="11" t="s">
        <v>296</v>
      </c>
      <c r="K148" s="11" t="s">
        <v>123</v>
      </c>
      <c r="L148" s="11" t="s">
        <v>123</v>
      </c>
      <c r="M148" s="11" t="s">
        <v>123</v>
      </c>
      <c r="N148" s="11" t="s">
        <v>123</v>
      </c>
      <c r="O148" s="11" t="s">
        <v>123</v>
      </c>
      <c r="P148" s="11"/>
      <c r="Q148" s="11" t="s">
        <v>123</v>
      </c>
      <c r="R148" s="11"/>
      <c r="S148" s="11" t="s">
        <v>123</v>
      </c>
      <c r="T148" s="11">
        <v>0</v>
      </c>
      <c r="U148" s="11"/>
      <c r="V148" s="11" t="s">
        <v>123</v>
      </c>
      <c r="W148" s="11" t="s">
        <v>123</v>
      </c>
      <c r="X148" s="11" t="s">
        <v>115</v>
      </c>
      <c r="Y148" s="11" t="s">
        <v>123</v>
      </c>
      <c r="Z148" s="11" t="s">
        <v>123</v>
      </c>
      <c r="AA148" s="11"/>
      <c r="AB148" s="11" t="s">
        <v>123</v>
      </c>
      <c r="AC148" s="11"/>
      <c r="AD148" s="11" t="s">
        <v>123</v>
      </c>
      <c r="AE148" s="11" t="s">
        <v>123</v>
      </c>
      <c r="AF148" s="11" t="s">
        <v>115</v>
      </c>
      <c r="AG148" s="11" t="s">
        <v>114</v>
      </c>
      <c r="AH148" s="11" t="s">
        <v>123</v>
      </c>
      <c r="AI148" s="11"/>
      <c r="AJ148" s="11" t="s">
        <v>123</v>
      </c>
      <c r="AK148" s="11" t="s">
        <v>123</v>
      </c>
      <c r="AL148" s="11" t="s">
        <v>123</v>
      </c>
      <c r="AM148" s="11" t="s">
        <v>123</v>
      </c>
      <c r="AN148" s="11" t="s">
        <v>123</v>
      </c>
      <c r="AO148" s="11" t="s">
        <v>123</v>
      </c>
      <c r="AP148" s="11" t="s">
        <v>123</v>
      </c>
      <c r="AQ148" s="11" t="s">
        <v>123</v>
      </c>
      <c r="AR148" s="11"/>
      <c r="AS148" s="11" t="s">
        <v>123</v>
      </c>
      <c r="AT148" s="11" t="s">
        <v>123</v>
      </c>
      <c r="AU148" s="11"/>
      <c r="AV148" s="11"/>
      <c r="AW148" s="11" t="s">
        <v>123</v>
      </c>
      <c r="AX148" s="11"/>
      <c r="AY148" s="11" t="s">
        <v>123</v>
      </c>
      <c r="AZ148" s="11"/>
      <c r="BA148" s="11" t="s">
        <v>123</v>
      </c>
      <c r="BB148" s="11"/>
      <c r="BC148" s="11" t="s">
        <v>1390</v>
      </c>
      <c r="BD148" s="11" t="s">
        <v>1474</v>
      </c>
    </row>
    <row r="149" spans="1:56" ht="129.6" x14ac:dyDescent="0.3">
      <c r="A149" s="11" t="s">
        <v>200</v>
      </c>
      <c r="B149" s="11" t="s">
        <v>201</v>
      </c>
      <c r="C149" s="11" t="s">
        <v>1467</v>
      </c>
      <c r="D149" s="11" t="s">
        <v>41</v>
      </c>
      <c r="E149" s="11" t="s">
        <v>818</v>
      </c>
      <c r="F149" s="11" t="s">
        <v>200</v>
      </c>
      <c r="G149" s="11" t="s">
        <v>115</v>
      </c>
      <c r="H149" s="11" t="s">
        <v>93</v>
      </c>
      <c r="I149" s="11" t="s">
        <v>6</v>
      </c>
      <c r="J149" s="11" t="s">
        <v>6</v>
      </c>
      <c r="K149" s="11" t="s">
        <v>1543</v>
      </c>
      <c r="L149" s="11" t="s">
        <v>731</v>
      </c>
      <c r="M149" s="11">
        <v>1514</v>
      </c>
      <c r="N149" s="11">
        <v>375414</v>
      </c>
      <c r="O149" s="11" t="s">
        <v>1542</v>
      </c>
      <c r="P149" s="11" t="s">
        <v>1473</v>
      </c>
      <c r="Q149" s="11" t="s">
        <v>1256</v>
      </c>
      <c r="R149" s="11"/>
      <c r="S149" s="11">
        <v>100</v>
      </c>
      <c r="T149" s="11">
        <v>0</v>
      </c>
      <c r="U149" s="11"/>
      <c r="V149" s="11">
        <v>100</v>
      </c>
      <c r="W149" s="11">
        <v>0</v>
      </c>
      <c r="X149" s="11" t="s">
        <v>115</v>
      </c>
      <c r="Y149" s="11" t="s">
        <v>181</v>
      </c>
      <c r="Z149" s="11" t="s">
        <v>730</v>
      </c>
      <c r="AA149" s="11"/>
      <c r="AB149" s="11" t="s">
        <v>203</v>
      </c>
      <c r="AC149" s="11"/>
      <c r="AD149" s="11" t="s">
        <v>115</v>
      </c>
      <c r="AE149" s="11" t="s">
        <v>115</v>
      </c>
      <c r="AF149" s="11" t="s">
        <v>115</v>
      </c>
      <c r="AG149" s="11" t="s">
        <v>115</v>
      </c>
      <c r="AH149" s="11" t="s">
        <v>147</v>
      </c>
      <c r="AI149" s="11"/>
      <c r="AJ149" s="11">
        <v>100</v>
      </c>
      <c r="AK149" s="11">
        <v>2</v>
      </c>
      <c r="AL149" s="11">
        <v>0</v>
      </c>
      <c r="AM149" s="11">
        <v>2</v>
      </c>
      <c r="AN149" s="11">
        <v>1</v>
      </c>
      <c r="AO149" s="11">
        <v>6000</v>
      </c>
      <c r="AP149" s="11" t="s">
        <v>117</v>
      </c>
      <c r="AQ149" s="11" t="s">
        <v>114</v>
      </c>
      <c r="AR149" s="11"/>
      <c r="AS149" s="11" t="s">
        <v>115</v>
      </c>
      <c r="AT149" s="11" t="s">
        <v>129</v>
      </c>
      <c r="AU149" s="11"/>
      <c r="AV149" s="11"/>
      <c r="AW149" s="11" t="s">
        <v>203</v>
      </c>
      <c r="AX149" s="11"/>
      <c r="AY149" s="11" t="s">
        <v>119</v>
      </c>
      <c r="AZ149" s="11"/>
      <c r="BA149" s="11" t="s">
        <v>114</v>
      </c>
      <c r="BB149" s="11"/>
      <c r="BC149" s="11"/>
      <c r="BD149" s="11"/>
    </row>
    <row r="150" spans="1:56" ht="28.8" x14ac:dyDescent="0.3">
      <c r="A150" s="11" t="s">
        <v>426</v>
      </c>
      <c r="B150" s="11" t="s">
        <v>760</v>
      </c>
      <c r="C150" s="11" t="s">
        <v>44</v>
      </c>
      <c r="D150" s="11" t="s">
        <v>44</v>
      </c>
      <c r="E150" s="11" t="s">
        <v>566</v>
      </c>
      <c r="F150" s="11" t="s">
        <v>426</v>
      </c>
      <c r="G150" s="11" t="s">
        <v>1539</v>
      </c>
      <c r="H150" s="11" t="s">
        <v>20</v>
      </c>
      <c r="I150" s="11" t="s">
        <v>64</v>
      </c>
      <c r="J150" s="11" t="s">
        <v>402</v>
      </c>
      <c r="K150" s="11" t="s">
        <v>1036</v>
      </c>
      <c r="L150" s="11" t="s">
        <v>898</v>
      </c>
      <c r="M150" s="11">
        <v>739</v>
      </c>
      <c r="N150" s="11">
        <v>9005694</v>
      </c>
      <c r="O150" s="11" t="s">
        <v>123</v>
      </c>
      <c r="P150" s="11"/>
      <c r="Q150" s="11" t="s">
        <v>123</v>
      </c>
      <c r="R150" s="11"/>
      <c r="S150" s="11" t="s">
        <v>123</v>
      </c>
      <c r="T150" s="11" t="s">
        <v>123</v>
      </c>
      <c r="U150" s="11"/>
      <c r="V150" s="11" t="s">
        <v>123</v>
      </c>
      <c r="W150" s="11" t="s">
        <v>123</v>
      </c>
      <c r="X150" s="11" t="s">
        <v>123</v>
      </c>
      <c r="Y150" s="11" t="s">
        <v>123</v>
      </c>
      <c r="Z150" s="11" t="s">
        <v>123</v>
      </c>
      <c r="AA150" s="11"/>
      <c r="AB150" s="11" t="s">
        <v>123</v>
      </c>
      <c r="AC150" s="11"/>
      <c r="AD150" s="11" t="s">
        <v>123</v>
      </c>
      <c r="AE150" s="11" t="s">
        <v>123</v>
      </c>
      <c r="AF150" s="11" t="s">
        <v>115</v>
      </c>
      <c r="AG150" s="11" t="s">
        <v>123</v>
      </c>
      <c r="AH150" s="11" t="s">
        <v>123</v>
      </c>
      <c r="AI150" s="11"/>
      <c r="AJ150" s="11" t="s">
        <v>123</v>
      </c>
      <c r="AK150" s="11" t="s">
        <v>123</v>
      </c>
      <c r="AL150" s="11" t="s">
        <v>123</v>
      </c>
      <c r="AM150" s="11" t="s">
        <v>123</v>
      </c>
      <c r="AN150" s="11" t="s">
        <v>123</v>
      </c>
      <c r="AO150" s="11" t="s">
        <v>123</v>
      </c>
      <c r="AP150" s="11" t="s">
        <v>123</v>
      </c>
      <c r="AQ150" s="11" t="s">
        <v>123</v>
      </c>
      <c r="AR150" s="11"/>
      <c r="AS150" s="11" t="s">
        <v>123</v>
      </c>
      <c r="AT150" s="11" t="s">
        <v>123</v>
      </c>
      <c r="AU150" s="11"/>
      <c r="AV150" s="11"/>
      <c r="AW150" s="11" t="s">
        <v>123</v>
      </c>
      <c r="AX150" s="11"/>
      <c r="AY150" s="11" t="s">
        <v>123</v>
      </c>
      <c r="AZ150" s="11"/>
      <c r="BA150" s="11" t="s">
        <v>123</v>
      </c>
      <c r="BB150" s="11"/>
      <c r="BC150" s="11"/>
      <c r="BD150" s="11"/>
    </row>
    <row r="151" spans="1:56" x14ac:dyDescent="0.3">
      <c r="A151" s="11" t="s">
        <v>1807</v>
      </c>
      <c r="B151" s="11" t="s">
        <v>1806</v>
      </c>
      <c r="C151" s="11" t="s">
        <v>1467</v>
      </c>
      <c r="D151" s="11" t="s">
        <v>1467</v>
      </c>
      <c r="E151" s="11" t="s">
        <v>818</v>
      </c>
      <c r="F151" s="11" t="s">
        <v>1807</v>
      </c>
      <c r="G151" s="11" t="s">
        <v>114</v>
      </c>
      <c r="H151" s="11" t="s">
        <v>16</v>
      </c>
      <c r="I151" s="11"/>
      <c r="J151" s="11"/>
      <c r="K151" s="11" t="s">
        <v>123</v>
      </c>
      <c r="L151" s="11" t="s">
        <v>123</v>
      </c>
      <c r="M151" s="11" t="s">
        <v>123</v>
      </c>
      <c r="N151" s="11" t="s">
        <v>123</v>
      </c>
      <c r="O151" s="11" t="s">
        <v>123</v>
      </c>
      <c r="P151" s="11"/>
      <c r="Q151" s="11" t="s">
        <v>123</v>
      </c>
      <c r="R151" s="11"/>
      <c r="S151" s="11" t="s">
        <v>123</v>
      </c>
      <c r="T151" s="11" t="s">
        <v>123</v>
      </c>
      <c r="U151" s="11"/>
      <c r="V151" s="11" t="s">
        <v>123</v>
      </c>
      <c r="W151" s="11" t="s">
        <v>123</v>
      </c>
      <c r="X151" s="11" t="s">
        <v>123</v>
      </c>
      <c r="Y151" s="11" t="s">
        <v>123</v>
      </c>
      <c r="Z151" s="11" t="s">
        <v>123</v>
      </c>
      <c r="AA151" s="11"/>
      <c r="AB151" s="11" t="s">
        <v>123</v>
      </c>
      <c r="AC151" s="11"/>
      <c r="AD151" s="11" t="s">
        <v>123</v>
      </c>
      <c r="AE151" s="11" t="s">
        <v>123</v>
      </c>
      <c r="AF151" s="11" t="s">
        <v>114</v>
      </c>
      <c r="AG151" s="11" t="s">
        <v>123</v>
      </c>
      <c r="AH151" s="11" t="s">
        <v>123</v>
      </c>
      <c r="AI151" s="11"/>
      <c r="AJ151" s="11" t="s">
        <v>123</v>
      </c>
      <c r="AK151" s="11" t="s">
        <v>123</v>
      </c>
      <c r="AL151" s="11" t="s">
        <v>123</v>
      </c>
      <c r="AM151" s="11" t="s">
        <v>123</v>
      </c>
      <c r="AN151" s="11" t="s">
        <v>123</v>
      </c>
      <c r="AO151" s="11" t="s">
        <v>123</v>
      </c>
      <c r="AP151" s="11" t="s">
        <v>123</v>
      </c>
      <c r="AQ151" s="11" t="s">
        <v>123</v>
      </c>
      <c r="AR151" s="11"/>
      <c r="AS151" s="11" t="s">
        <v>123</v>
      </c>
      <c r="AT151" s="11" t="s">
        <v>123</v>
      </c>
      <c r="AU151" s="11"/>
      <c r="AV151" s="11"/>
      <c r="AW151" s="11" t="s">
        <v>123</v>
      </c>
      <c r="AX151" s="11"/>
      <c r="AY151" s="11" t="s">
        <v>123</v>
      </c>
      <c r="AZ151" s="11"/>
      <c r="BA151" s="11" t="s">
        <v>123</v>
      </c>
      <c r="BB151" s="11"/>
      <c r="BC151" s="11"/>
      <c r="BD151" s="11"/>
    </row>
    <row r="152" spans="1:56" ht="302.39999999999998" x14ac:dyDescent="0.3">
      <c r="A152" s="11" t="s">
        <v>476</v>
      </c>
      <c r="B152" s="11" t="s">
        <v>811</v>
      </c>
      <c r="C152" s="11" t="s">
        <v>2962</v>
      </c>
      <c r="D152" s="11" t="s">
        <v>38</v>
      </c>
      <c r="E152" s="11" t="s">
        <v>818</v>
      </c>
      <c r="F152" s="11" t="s">
        <v>476</v>
      </c>
      <c r="G152" s="11" t="s">
        <v>1539</v>
      </c>
      <c r="H152" s="11" t="s">
        <v>93</v>
      </c>
      <c r="I152" s="11" t="s">
        <v>6</v>
      </c>
      <c r="J152" s="11" t="s">
        <v>6</v>
      </c>
      <c r="K152" s="11" t="s">
        <v>1061</v>
      </c>
      <c r="L152" s="11" t="s">
        <v>109</v>
      </c>
      <c r="M152" s="11">
        <v>7000</v>
      </c>
      <c r="N152" s="11" t="s">
        <v>123</v>
      </c>
      <c r="O152" s="11" t="s">
        <v>1193</v>
      </c>
      <c r="P152" s="11"/>
      <c r="Q152" s="11" t="s">
        <v>1229</v>
      </c>
      <c r="R152" s="11"/>
      <c r="S152" s="11">
        <v>0</v>
      </c>
      <c r="T152" s="11">
        <v>0</v>
      </c>
      <c r="U152" s="11" t="s">
        <v>475</v>
      </c>
      <c r="V152" s="11" t="s">
        <v>123</v>
      </c>
      <c r="W152" s="11" t="s">
        <v>123</v>
      </c>
      <c r="X152" s="11" t="s">
        <v>115</v>
      </c>
      <c r="Y152" s="11" t="s">
        <v>477</v>
      </c>
      <c r="Z152" s="11" t="s">
        <v>126</v>
      </c>
      <c r="AA152" s="11" t="s">
        <v>478</v>
      </c>
      <c r="AB152" s="11" t="s">
        <v>1284</v>
      </c>
      <c r="AC152" s="11"/>
      <c r="AD152" s="11" t="s">
        <v>115</v>
      </c>
      <c r="AE152" s="11" t="s">
        <v>115</v>
      </c>
      <c r="AF152" s="11" t="s">
        <v>114</v>
      </c>
      <c r="AG152" s="11" t="s">
        <v>114</v>
      </c>
      <c r="AH152" s="11" t="s">
        <v>2920</v>
      </c>
      <c r="AI152" s="11" t="s">
        <v>479</v>
      </c>
      <c r="AJ152" s="11">
        <v>0</v>
      </c>
      <c r="AK152" s="11">
        <v>1</v>
      </c>
      <c r="AL152" s="11">
        <v>0</v>
      </c>
      <c r="AM152" s="11">
        <v>1</v>
      </c>
      <c r="AN152" s="11" t="s">
        <v>480</v>
      </c>
      <c r="AO152" s="11" t="s">
        <v>481</v>
      </c>
      <c r="AP152" s="11" t="s">
        <v>482</v>
      </c>
      <c r="AQ152" s="11" t="s">
        <v>114</v>
      </c>
      <c r="AR152" s="11"/>
      <c r="AS152" s="11" t="s">
        <v>114</v>
      </c>
      <c r="AT152" s="11" t="s">
        <v>123</v>
      </c>
      <c r="AU152" s="11"/>
      <c r="AV152" s="11"/>
      <c r="AW152" s="11" t="s">
        <v>123</v>
      </c>
      <c r="AX152" s="11"/>
      <c r="AY152" s="11" t="s">
        <v>123</v>
      </c>
      <c r="AZ152" s="11"/>
      <c r="BA152" s="11" t="s">
        <v>114</v>
      </c>
      <c r="BB152" s="11" t="s">
        <v>1119</v>
      </c>
      <c r="BC152" s="11"/>
      <c r="BD152" s="11"/>
    </row>
    <row r="153" spans="1:56" ht="43.2" x14ac:dyDescent="0.3">
      <c r="A153" s="11" t="s">
        <v>2268</v>
      </c>
      <c r="B153" s="11" t="s">
        <v>2541</v>
      </c>
      <c r="C153" s="11" t="s">
        <v>2961</v>
      </c>
      <c r="D153" s="11" t="s">
        <v>3018</v>
      </c>
      <c r="E153" s="11" t="s">
        <v>566</v>
      </c>
      <c r="F153" s="11" t="s">
        <v>2268</v>
      </c>
      <c r="G153" s="11" t="s">
        <v>115</v>
      </c>
      <c r="H153" s="11" t="s">
        <v>17</v>
      </c>
      <c r="I153" s="11" t="s">
        <v>99</v>
      </c>
      <c r="J153" s="11" t="s">
        <v>1383</v>
      </c>
      <c r="K153" s="11" t="s">
        <v>123</v>
      </c>
      <c r="L153" s="11" t="s">
        <v>123</v>
      </c>
      <c r="M153" s="11" t="s">
        <v>123</v>
      </c>
      <c r="N153" s="11" t="s">
        <v>123</v>
      </c>
      <c r="O153" s="11" t="s">
        <v>123</v>
      </c>
      <c r="P153" s="11"/>
      <c r="Q153" s="11" t="s">
        <v>123</v>
      </c>
      <c r="R153" s="11"/>
      <c r="S153" s="11" t="s">
        <v>123</v>
      </c>
      <c r="T153" s="11">
        <v>0</v>
      </c>
      <c r="U153" s="11"/>
      <c r="V153" s="11" t="s">
        <v>123</v>
      </c>
      <c r="W153" s="11" t="s">
        <v>123</v>
      </c>
      <c r="X153" s="11" t="s">
        <v>115</v>
      </c>
      <c r="Y153" s="11" t="s">
        <v>2157</v>
      </c>
      <c r="Z153" s="11" t="s">
        <v>123</v>
      </c>
      <c r="AA153" s="11"/>
      <c r="AB153" s="11" t="s">
        <v>123</v>
      </c>
      <c r="AC153" s="11"/>
      <c r="AD153" s="11" t="s">
        <v>123</v>
      </c>
      <c r="AE153" s="11" t="s">
        <v>123</v>
      </c>
      <c r="AF153" s="11" t="s">
        <v>115</v>
      </c>
      <c r="AG153" s="11" t="s">
        <v>115</v>
      </c>
      <c r="AH153" s="11" t="s">
        <v>123</v>
      </c>
      <c r="AI153" s="11"/>
      <c r="AJ153" s="11" t="s">
        <v>123</v>
      </c>
      <c r="AK153" s="11" t="s">
        <v>123</v>
      </c>
      <c r="AL153" s="11" t="s">
        <v>123</v>
      </c>
      <c r="AM153" s="11" t="s">
        <v>123</v>
      </c>
      <c r="AN153" s="11" t="s">
        <v>123</v>
      </c>
      <c r="AO153" s="11" t="s">
        <v>123</v>
      </c>
      <c r="AP153" s="11" t="s">
        <v>123</v>
      </c>
      <c r="AQ153" s="11" t="s">
        <v>123</v>
      </c>
      <c r="AR153" s="11"/>
      <c r="AS153" s="11" t="s">
        <v>123</v>
      </c>
      <c r="AT153" s="11" t="s">
        <v>123</v>
      </c>
      <c r="AU153" s="11"/>
      <c r="AV153" s="11"/>
      <c r="AW153" s="11" t="s">
        <v>123</v>
      </c>
      <c r="AX153" s="11"/>
      <c r="AY153" s="11" t="s">
        <v>123</v>
      </c>
      <c r="AZ153" s="11"/>
      <c r="BA153" s="11" t="s">
        <v>123</v>
      </c>
      <c r="BB153" s="11"/>
      <c r="BC153" s="11" t="s">
        <v>1494</v>
      </c>
      <c r="BD153" s="11" t="s">
        <v>1499</v>
      </c>
    </row>
    <row r="154" spans="1:56" ht="216" x14ac:dyDescent="0.3">
      <c r="A154" s="11" t="s">
        <v>210</v>
      </c>
      <c r="B154" s="11" t="s">
        <v>211</v>
      </c>
      <c r="C154" s="11" t="s">
        <v>44</v>
      </c>
      <c r="D154" s="11" t="s">
        <v>44</v>
      </c>
      <c r="E154" s="11" t="s">
        <v>818</v>
      </c>
      <c r="F154" s="11" t="s">
        <v>413</v>
      </c>
      <c r="G154" s="11" t="s">
        <v>115</v>
      </c>
      <c r="H154" s="11" t="s">
        <v>20</v>
      </c>
      <c r="I154" s="11" t="s">
        <v>65</v>
      </c>
      <c r="J154" s="11" t="s">
        <v>384</v>
      </c>
      <c r="K154" s="11" t="s">
        <v>2903</v>
      </c>
      <c r="L154" s="11" t="s">
        <v>731</v>
      </c>
      <c r="M154" s="11">
        <v>22154</v>
      </c>
      <c r="N154" s="11">
        <v>5372184</v>
      </c>
      <c r="O154" s="11" t="s">
        <v>1162</v>
      </c>
      <c r="P154" s="11"/>
      <c r="Q154" s="11" t="s">
        <v>710</v>
      </c>
      <c r="R154" s="11"/>
      <c r="S154" s="11">
        <v>100</v>
      </c>
      <c r="T154" s="11">
        <v>0</v>
      </c>
      <c r="U154" s="11" t="s">
        <v>412</v>
      </c>
      <c r="V154" s="11">
        <v>64</v>
      </c>
      <c r="W154" s="11">
        <v>36</v>
      </c>
      <c r="X154" s="11" t="s">
        <v>115</v>
      </c>
      <c r="Y154" s="11" t="s">
        <v>350</v>
      </c>
      <c r="Z154" s="11" t="s">
        <v>745</v>
      </c>
      <c r="AA154" s="11" t="s">
        <v>135</v>
      </c>
      <c r="AB154" s="11" t="s">
        <v>1283</v>
      </c>
      <c r="AC154" s="11"/>
      <c r="AD154" s="11" t="s">
        <v>115</v>
      </c>
      <c r="AE154" s="11" t="s">
        <v>115</v>
      </c>
      <c r="AF154" s="11" t="s">
        <v>115</v>
      </c>
      <c r="AG154" s="11" t="s">
        <v>115</v>
      </c>
      <c r="AH154" s="11" t="s">
        <v>153</v>
      </c>
      <c r="AI154" s="11"/>
      <c r="AJ154" s="11">
        <v>75</v>
      </c>
      <c r="AK154" s="11">
        <v>3</v>
      </c>
      <c r="AL154" s="11">
        <v>1</v>
      </c>
      <c r="AM154" s="11">
        <v>2</v>
      </c>
      <c r="AN154" s="11" t="s">
        <v>414</v>
      </c>
      <c r="AO154" s="11">
        <v>3302.23</v>
      </c>
      <c r="AP154" s="11">
        <v>59577.09</v>
      </c>
      <c r="AQ154" s="11" t="s">
        <v>123</v>
      </c>
      <c r="AR154" s="11"/>
      <c r="AS154" s="11" t="s">
        <v>114</v>
      </c>
      <c r="AT154" s="11" t="s">
        <v>123</v>
      </c>
      <c r="AU154" s="11"/>
      <c r="AV154" s="11"/>
      <c r="AW154" s="11" t="s">
        <v>123</v>
      </c>
      <c r="AX154" s="11"/>
      <c r="AY154" s="11" t="s">
        <v>123</v>
      </c>
      <c r="AZ154" s="11"/>
      <c r="BA154" s="11" t="s">
        <v>114</v>
      </c>
      <c r="BB154" s="11" t="s">
        <v>1122</v>
      </c>
      <c r="BC154" s="11"/>
      <c r="BD154" s="11"/>
    </row>
    <row r="155" spans="1:56" ht="244.8" x14ac:dyDescent="0.3">
      <c r="A155" s="11" t="s">
        <v>425</v>
      </c>
      <c r="B155" s="11" t="s">
        <v>760</v>
      </c>
      <c r="C155" s="11" t="s">
        <v>44</v>
      </c>
      <c r="D155" s="11" t="s">
        <v>44</v>
      </c>
      <c r="E155" s="11" t="s">
        <v>566</v>
      </c>
      <c r="F155" s="11" t="s">
        <v>425</v>
      </c>
      <c r="G155" s="11" t="s">
        <v>115</v>
      </c>
      <c r="H155" s="11" t="s">
        <v>20</v>
      </c>
      <c r="I155" s="11" t="s">
        <v>64</v>
      </c>
      <c r="J155" s="11" t="s">
        <v>402</v>
      </c>
      <c r="K155" s="11" t="s">
        <v>1069</v>
      </c>
      <c r="L155" s="11" t="s">
        <v>731</v>
      </c>
      <c r="M155" s="11">
        <v>50044</v>
      </c>
      <c r="N155" s="11">
        <v>2595800</v>
      </c>
      <c r="O155" s="11" t="s">
        <v>1162</v>
      </c>
      <c r="P155" s="11"/>
      <c r="Q155" s="11" t="s">
        <v>1232</v>
      </c>
      <c r="R155" s="11"/>
      <c r="S155" s="11">
        <v>75</v>
      </c>
      <c r="T155" s="11" t="s">
        <v>123</v>
      </c>
      <c r="U155" s="11" t="s">
        <v>424</v>
      </c>
      <c r="V155" s="11" t="s">
        <v>123</v>
      </c>
      <c r="W155" s="11" t="s">
        <v>123</v>
      </c>
      <c r="X155" s="11" t="s">
        <v>115</v>
      </c>
      <c r="Y155" s="11" t="s">
        <v>305</v>
      </c>
      <c r="Z155" s="11" t="s">
        <v>1271</v>
      </c>
      <c r="AA155" s="11" t="s">
        <v>428</v>
      </c>
      <c r="AB155" s="11" t="s">
        <v>1282</v>
      </c>
      <c r="AC155" s="11"/>
      <c r="AD155" s="11" t="s">
        <v>115</v>
      </c>
      <c r="AE155" s="11" t="s">
        <v>115</v>
      </c>
      <c r="AF155" s="11" t="s">
        <v>115</v>
      </c>
      <c r="AG155" s="11" t="s">
        <v>115</v>
      </c>
      <c r="AH155" s="11" t="s">
        <v>1309</v>
      </c>
      <c r="AI155" s="11" t="s">
        <v>1310</v>
      </c>
      <c r="AJ155" s="11" t="s">
        <v>123</v>
      </c>
      <c r="AK155" s="11">
        <v>4</v>
      </c>
      <c r="AL155" s="11">
        <v>4</v>
      </c>
      <c r="AM155" s="11">
        <v>0</v>
      </c>
      <c r="AN155" s="11">
        <v>5</v>
      </c>
      <c r="AO155" s="11">
        <v>50000</v>
      </c>
      <c r="AP155" s="11" t="s">
        <v>429</v>
      </c>
      <c r="AQ155" s="11" t="s">
        <v>123</v>
      </c>
      <c r="AR155" s="11"/>
      <c r="AS155" s="11" t="s">
        <v>114</v>
      </c>
      <c r="AT155" s="11" t="s">
        <v>123</v>
      </c>
      <c r="AU155" s="11"/>
      <c r="AV155" s="11"/>
      <c r="AW155" s="11" t="s">
        <v>606</v>
      </c>
      <c r="AX155" s="11"/>
      <c r="AY155" s="11" t="s">
        <v>123</v>
      </c>
      <c r="AZ155" s="11"/>
      <c r="BA155" s="11" t="s">
        <v>114</v>
      </c>
      <c r="BB155" s="11"/>
      <c r="BC155" s="11" t="s">
        <v>1402</v>
      </c>
      <c r="BD155" s="11" t="s">
        <v>1391</v>
      </c>
    </row>
    <row r="156" spans="1:56" ht="273.60000000000002" x14ac:dyDescent="0.3">
      <c r="A156" s="11" t="s">
        <v>1127</v>
      </c>
      <c r="B156" s="11" t="s">
        <v>2546</v>
      </c>
      <c r="C156" s="11" t="s">
        <v>44</v>
      </c>
      <c r="D156" s="11" t="s">
        <v>44</v>
      </c>
      <c r="E156" s="11" t="s">
        <v>566</v>
      </c>
      <c r="F156" s="11" t="s">
        <v>418</v>
      </c>
      <c r="G156" s="11" t="s">
        <v>115</v>
      </c>
      <c r="H156" s="11" t="s">
        <v>16</v>
      </c>
      <c r="I156" s="11" t="s">
        <v>80</v>
      </c>
      <c r="J156" s="11" t="s">
        <v>80</v>
      </c>
      <c r="K156" s="11" t="s">
        <v>1015</v>
      </c>
      <c r="L156" s="11" t="s">
        <v>702</v>
      </c>
      <c r="M156" s="11">
        <v>32558</v>
      </c>
      <c r="N156" s="11">
        <v>3000000</v>
      </c>
      <c r="O156" s="11" t="s">
        <v>1160</v>
      </c>
      <c r="P156" s="11"/>
      <c r="Q156" s="11" t="s">
        <v>2754</v>
      </c>
      <c r="R156" s="11" t="s">
        <v>183</v>
      </c>
      <c r="S156" s="11">
        <v>80</v>
      </c>
      <c r="T156" s="11">
        <v>20</v>
      </c>
      <c r="U156" s="11" t="s">
        <v>1550</v>
      </c>
      <c r="V156" s="11" t="s">
        <v>123</v>
      </c>
      <c r="W156" s="11" t="s">
        <v>123</v>
      </c>
      <c r="X156" s="11" t="s">
        <v>115</v>
      </c>
      <c r="Y156" s="11" t="s">
        <v>2764</v>
      </c>
      <c r="Z156" s="11" t="s">
        <v>729</v>
      </c>
      <c r="AA156" s="11"/>
      <c r="AB156" s="11" t="s">
        <v>1290</v>
      </c>
      <c r="AC156" s="11"/>
      <c r="AD156" s="11" t="s">
        <v>115</v>
      </c>
      <c r="AE156" s="11" t="s">
        <v>115</v>
      </c>
      <c r="AF156" s="11" t="s">
        <v>115</v>
      </c>
      <c r="AG156" s="11" t="s">
        <v>115</v>
      </c>
      <c r="AH156" s="11" t="s">
        <v>2918</v>
      </c>
      <c r="AI156" s="11"/>
      <c r="AJ156" s="11">
        <v>85</v>
      </c>
      <c r="AK156" s="11">
        <v>4</v>
      </c>
      <c r="AL156" s="11">
        <v>4</v>
      </c>
      <c r="AM156" s="11">
        <v>0</v>
      </c>
      <c r="AN156" s="11" t="s">
        <v>484</v>
      </c>
      <c r="AO156" s="11">
        <v>108500</v>
      </c>
      <c r="AP156" s="11" t="s">
        <v>123</v>
      </c>
      <c r="AQ156" s="11" t="s">
        <v>123</v>
      </c>
      <c r="AR156" s="11"/>
      <c r="AS156" s="11" t="s">
        <v>115</v>
      </c>
      <c r="AT156" s="11" t="s">
        <v>158</v>
      </c>
      <c r="AU156" s="11"/>
      <c r="AV156" s="11"/>
      <c r="AW156" s="11" t="s">
        <v>1328</v>
      </c>
      <c r="AX156" s="11"/>
      <c r="AY156" s="11" t="s">
        <v>162</v>
      </c>
      <c r="AZ156" s="11"/>
      <c r="BA156" s="11" t="s">
        <v>114</v>
      </c>
      <c r="BB156" s="11" t="s">
        <v>602</v>
      </c>
      <c r="BC156" s="11" t="s">
        <v>1371</v>
      </c>
      <c r="BD156" s="11" t="s">
        <v>1392</v>
      </c>
    </row>
    <row r="157" spans="1:56" ht="72" x14ac:dyDescent="0.3">
      <c r="A157" s="11" t="s">
        <v>169</v>
      </c>
      <c r="B157" s="11" t="s">
        <v>2606</v>
      </c>
      <c r="C157" s="11" t="s">
        <v>2961</v>
      </c>
      <c r="D157" s="11" t="s">
        <v>3018</v>
      </c>
      <c r="E157" s="11" t="s">
        <v>566</v>
      </c>
      <c r="F157" s="11" t="s">
        <v>169</v>
      </c>
      <c r="G157" s="11" t="s">
        <v>115</v>
      </c>
      <c r="H157" s="11" t="s">
        <v>20</v>
      </c>
      <c r="I157" s="11" t="s">
        <v>64</v>
      </c>
      <c r="J157" s="11" t="s">
        <v>2052</v>
      </c>
      <c r="K157" s="11" t="s">
        <v>696</v>
      </c>
      <c r="L157" s="11" t="s">
        <v>109</v>
      </c>
      <c r="M157" s="11">
        <v>125000</v>
      </c>
      <c r="N157" s="11">
        <v>120000</v>
      </c>
      <c r="O157" s="11" t="s">
        <v>133</v>
      </c>
      <c r="P157" s="11"/>
      <c r="Q157" s="11" t="s">
        <v>111</v>
      </c>
      <c r="R157" s="11"/>
      <c r="S157" s="11">
        <v>100</v>
      </c>
      <c r="T157" s="11">
        <v>0</v>
      </c>
      <c r="U157" s="11"/>
      <c r="V157" s="11">
        <v>20</v>
      </c>
      <c r="W157" s="11">
        <v>80</v>
      </c>
      <c r="X157" s="11" t="s">
        <v>115</v>
      </c>
      <c r="Y157" s="11" t="s">
        <v>2763</v>
      </c>
      <c r="Z157" s="11" t="s">
        <v>1267</v>
      </c>
      <c r="AA157" s="11"/>
      <c r="AB157" s="11" t="s">
        <v>1284</v>
      </c>
      <c r="AC157" s="11"/>
      <c r="AD157" s="11" t="s">
        <v>115</v>
      </c>
      <c r="AE157" s="11" t="s">
        <v>115</v>
      </c>
      <c r="AF157" s="11" t="s">
        <v>115</v>
      </c>
      <c r="AG157" s="11" t="s">
        <v>115</v>
      </c>
      <c r="AH157" s="11" t="s">
        <v>127</v>
      </c>
      <c r="AI157" s="11"/>
      <c r="AJ157" s="11">
        <v>20</v>
      </c>
      <c r="AK157" s="11">
        <v>1</v>
      </c>
      <c r="AL157" s="11">
        <v>0</v>
      </c>
      <c r="AM157" s="11">
        <v>1</v>
      </c>
      <c r="AN157" s="11">
        <v>1</v>
      </c>
      <c r="AO157" s="11">
        <v>15000</v>
      </c>
      <c r="AP157" s="11" t="s">
        <v>171</v>
      </c>
      <c r="AQ157" s="11" t="s">
        <v>114</v>
      </c>
      <c r="AR157" s="11"/>
      <c r="AS157" s="11" t="s">
        <v>115</v>
      </c>
      <c r="AT157" s="11" t="s">
        <v>129</v>
      </c>
      <c r="AU157" s="11"/>
      <c r="AV157" s="11"/>
      <c r="AW157" s="11" t="s">
        <v>1333</v>
      </c>
      <c r="AX157" s="11"/>
      <c r="AY157" s="11" t="s">
        <v>119</v>
      </c>
      <c r="AZ157" s="11"/>
      <c r="BA157" s="11" t="s">
        <v>115</v>
      </c>
      <c r="BB157" s="11"/>
      <c r="BC157" s="11" t="s">
        <v>1530</v>
      </c>
      <c r="BD157" s="11" t="s">
        <v>1436</v>
      </c>
    </row>
    <row r="158" spans="1:56" ht="244.8" x14ac:dyDescent="0.3">
      <c r="A158" s="11" t="s">
        <v>1351</v>
      </c>
      <c r="B158" s="11" t="s">
        <v>798</v>
      </c>
      <c r="C158" s="11" t="s">
        <v>1467</v>
      </c>
      <c r="D158" s="11" t="s">
        <v>34</v>
      </c>
      <c r="E158" s="11" t="s">
        <v>818</v>
      </c>
      <c r="F158" s="11" t="s">
        <v>2544</v>
      </c>
      <c r="G158" s="11" t="s">
        <v>115</v>
      </c>
      <c r="H158" s="11" t="s">
        <v>17</v>
      </c>
      <c r="I158" s="11" t="s">
        <v>97</v>
      </c>
      <c r="J158" s="11" t="s">
        <v>1000</v>
      </c>
      <c r="K158" s="11" t="s">
        <v>1053</v>
      </c>
      <c r="L158" s="11" t="s">
        <v>702</v>
      </c>
      <c r="M158" s="11">
        <v>52013</v>
      </c>
      <c r="N158" s="11">
        <v>9000000</v>
      </c>
      <c r="O158" s="11" t="s">
        <v>1162</v>
      </c>
      <c r="P158" s="11"/>
      <c r="Q158" s="11" t="s">
        <v>1225</v>
      </c>
      <c r="R158" s="11"/>
      <c r="S158" s="11">
        <v>25</v>
      </c>
      <c r="T158" s="11">
        <v>50</v>
      </c>
      <c r="U158" s="11" t="s">
        <v>319</v>
      </c>
      <c r="V158" s="11" t="s">
        <v>123</v>
      </c>
      <c r="W158" s="11" t="s">
        <v>123</v>
      </c>
      <c r="X158" s="11" t="s">
        <v>115</v>
      </c>
      <c r="Y158" s="11" t="s">
        <v>184</v>
      </c>
      <c r="Z158" s="11" t="s">
        <v>2791</v>
      </c>
      <c r="AA158" s="11"/>
      <c r="AB158" s="11" t="s">
        <v>1283</v>
      </c>
      <c r="AC158" s="11"/>
      <c r="AD158" s="11" t="s">
        <v>115</v>
      </c>
      <c r="AE158" s="11" t="s">
        <v>115</v>
      </c>
      <c r="AF158" s="11" t="s">
        <v>115</v>
      </c>
      <c r="AG158" s="11" t="s">
        <v>115</v>
      </c>
      <c r="AH158" s="11" t="s">
        <v>2813</v>
      </c>
      <c r="AI158" s="11"/>
      <c r="AJ158" s="11">
        <v>80</v>
      </c>
      <c r="AK158" s="11">
        <v>2</v>
      </c>
      <c r="AL158" s="11">
        <v>1</v>
      </c>
      <c r="AM158" s="11">
        <v>1</v>
      </c>
      <c r="AN158" s="11">
        <v>2</v>
      </c>
      <c r="AO158" s="11">
        <v>136000</v>
      </c>
      <c r="AP158" s="11" t="s">
        <v>123</v>
      </c>
      <c r="AQ158" s="11" t="s">
        <v>123</v>
      </c>
      <c r="AR158" s="11"/>
      <c r="AS158" s="11" t="s">
        <v>115</v>
      </c>
      <c r="AT158" s="11" t="s">
        <v>129</v>
      </c>
      <c r="AU158" s="11"/>
      <c r="AV158" s="11"/>
      <c r="AW158" s="11" t="s">
        <v>697</v>
      </c>
      <c r="AX158" s="11"/>
      <c r="AY158" s="11" t="s">
        <v>614</v>
      </c>
      <c r="AZ158" s="11"/>
      <c r="BA158" s="11" t="s">
        <v>115</v>
      </c>
      <c r="BB158" s="11" t="s">
        <v>321</v>
      </c>
      <c r="BC158" s="11" t="s">
        <v>1403</v>
      </c>
      <c r="BD158" s="11" t="s">
        <v>1505</v>
      </c>
    </row>
    <row r="159" spans="1:56" ht="129.6" x14ac:dyDescent="0.3">
      <c r="A159" s="11" t="s">
        <v>415</v>
      </c>
      <c r="B159" s="11" t="s">
        <v>817</v>
      </c>
      <c r="C159" s="11" t="s">
        <v>44</v>
      </c>
      <c r="D159" s="11" t="s">
        <v>44</v>
      </c>
      <c r="E159" s="11" t="s">
        <v>818</v>
      </c>
      <c r="F159" s="11" t="s">
        <v>415</v>
      </c>
      <c r="G159" s="11" t="s">
        <v>115</v>
      </c>
      <c r="H159" s="11" t="s">
        <v>2</v>
      </c>
      <c r="I159" s="11" t="s">
        <v>89</v>
      </c>
      <c r="J159" s="11" t="s">
        <v>139</v>
      </c>
      <c r="K159" s="11" t="s">
        <v>1073</v>
      </c>
      <c r="L159" s="11" t="s">
        <v>1554</v>
      </c>
      <c r="M159" s="11">
        <v>4686</v>
      </c>
      <c r="N159" s="11" t="s">
        <v>123</v>
      </c>
      <c r="O159" s="11" t="s">
        <v>1160</v>
      </c>
      <c r="P159" s="11"/>
      <c r="Q159" s="11" t="s">
        <v>1243</v>
      </c>
      <c r="R159" s="11"/>
      <c r="S159" s="11">
        <v>100</v>
      </c>
      <c r="T159" s="11">
        <v>0</v>
      </c>
      <c r="U159" s="11" t="s">
        <v>159</v>
      </c>
      <c r="V159" s="11" t="s">
        <v>123</v>
      </c>
      <c r="W159" s="11" t="s">
        <v>123</v>
      </c>
      <c r="X159" s="11" t="s">
        <v>115</v>
      </c>
      <c r="Y159" s="11" t="s">
        <v>184</v>
      </c>
      <c r="Z159" s="11" t="s">
        <v>123</v>
      </c>
      <c r="AA159" s="11"/>
      <c r="AB159" s="11" t="s">
        <v>113</v>
      </c>
      <c r="AC159" s="11"/>
      <c r="AD159" s="11" t="s">
        <v>114</v>
      </c>
      <c r="AE159" s="11" t="s">
        <v>115</v>
      </c>
      <c r="AF159" s="11" t="s">
        <v>115</v>
      </c>
      <c r="AG159" s="11" t="s">
        <v>115</v>
      </c>
      <c r="AH159" s="11" t="s">
        <v>2817</v>
      </c>
      <c r="AI159" s="11"/>
      <c r="AJ159" s="11" t="s">
        <v>123</v>
      </c>
      <c r="AK159" s="11">
        <v>5</v>
      </c>
      <c r="AL159" s="11">
        <v>1</v>
      </c>
      <c r="AM159" s="11">
        <v>4</v>
      </c>
      <c r="AN159" s="11">
        <v>1</v>
      </c>
      <c r="AO159" s="11">
        <v>10000</v>
      </c>
      <c r="AP159" s="11" t="s">
        <v>123</v>
      </c>
      <c r="AQ159" s="11" t="s">
        <v>123</v>
      </c>
      <c r="AR159" s="11"/>
      <c r="AS159" s="11" t="s">
        <v>114</v>
      </c>
      <c r="AT159" s="11" t="s">
        <v>123</v>
      </c>
      <c r="AU159" s="11"/>
      <c r="AV159" s="11"/>
      <c r="AW159" s="11" t="s">
        <v>123</v>
      </c>
      <c r="AX159" s="11"/>
      <c r="AY159" s="11" t="s">
        <v>123</v>
      </c>
      <c r="AZ159" s="11"/>
      <c r="BA159" s="11" t="s">
        <v>114</v>
      </c>
      <c r="BB159" s="11"/>
      <c r="BC159" s="11"/>
      <c r="BD159" s="11"/>
    </row>
    <row r="160" spans="1:56" x14ac:dyDescent="0.3">
      <c r="A160" s="11" t="s">
        <v>2269</v>
      </c>
      <c r="B160" s="11" t="s">
        <v>2269</v>
      </c>
      <c r="C160" s="11" t="s">
        <v>1467</v>
      </c>
      <c r="D160" s="11" t="s">
        <v>38</v>
      </c>
      <c r="E160" s="11" t="s">
        <v>818</v>
      </c>
      <c r="F160" s="11" t="s">
        <v>2269</v>
      </c>
      <c r="G160" s="11" t="s">
        <v>115</v>
      </c>
      <c r="H160" s="11" t="s">
        <v>93</v>
      </c>
      <c r="I160" s="11" t="s">
        <v>6</v>
      </c>
      <c r="J160" s="11" t="s">
        <v>6</v>
      </c>
      <c r="K160" s="11" t="s">
        <v>123</v>
      </c>
      <c r="L160" s="11" t="s">
        <v>123</v>
      </c>
      <c r="M160" s="11">
        <v>1537</v>
      </c>
      <c r="N160" s="11" t="s">
        <v>123</v>
      </c>
      <c r="O160" s="11" t="s">
        <v>123</v>
      </c>
      <c r="P160" s="11"/>
      <c r="Q160" s="11" t="s">
        <v>123</v>
      </c>
      <c r="R160" s="11"/>
      <c r="S160" s="11" t="s">
        <v>123</v>
      </c>
      <c r="T160" s="11">
        <v>0</v>
      </c>
      <c r="U160" s="11"/>
      <c r="V160" s="11" t="s">
        <v>123</v>
      </c>
      <c r="W160" s="11" t="s">
        <v>123</v>
      </c>
      <c r="X160" s="11" t="s">
        <v>115</v>
      </c>
      <c r="Y160" s="11" t="s">
        <v>181</v>
      </c>
      <c r="Z160" s="11" t="s">
        <v>123</v>
      </c>
      <c r="AA160" s="11"/>
      <c r="AB160" s="11" t="s">
        <v>123</v>
      </c>
      <c r="AC160" s="11"/>
      <c r="AD160" s="11" t="s">
        <v>123</v>
      </c>
      <c r="AE160" s="11" t="s">
        <v>123</v>
      </c>
      <c r="AF160" s="11" t="s">
        <v>115</v>
      </c>
      <c r="AG160" s="11" t="s">
        <v>115</v>
      </c>
      <c r="AH160" s="11" t="s">
        <v>123</v>
      </c>
      <c r="AI160" s="11"/>
      <c r="AJ160" s="11" t="s">
        <v>123</v>
      </c>
      <c r="AK160" s="11" t="s">
        <v>123</v>
      </c>
      <c r="AL160" s="11" t="s">
        <v>123</v>
      </c>
      <c r="AM160" s="11" t="s">
        <v>123</v>
      </c>
      <c r="AN160" s="11" t="s">
        <v>123</v>
      </c>
      <c r="AO160" s="11" t="s">
        <v>123</v>
      </c>
      <c r="AP160" s="11" t="s">
        <v>123</v>
      </c>
      <c r="AQ160" s="11" t="s">
        <v>123</v>
      </c>
      <c r="AR160" s="11"/>
      <c r="AS160" s="11" t="s">
        <v>123</v>
      </c>
      <c r="AT160" s="11" t="s">
        <v>123</v>
      </c>
      <c r="AU160" s="11"/>
      <c r="AV160" s="11"/>
      <c r="AW160" s="11" t="s">
        <v>123</v>
      </c>
      <c r="AX160" s="11"/>
      <c r="AY160" s="11" t="s">
        <v>123</v>
      </c>
      <c r="AZ160" s="11"/>
      <c r="BA160" s="11" t="s">
        <v>123</v>
      </c>
      <c r="BB160" s="11"/>
      <c r="BC160" s="11"/>
      <c r="BD160" s="11"/>
    </row>
    <row r="161" spans="1:56" x14ac:dyDescent="0.3">
      <c r="A161" s="11" t="s">
        <v>2270</v>
      </c>
      <c r="B161" s="11" t="s">
        <v>2270</v>
      </c>
      <c r="C161" s="11" t="s">
        <v>1467</v>
      </c>
      <c r="D161" s="11" t="s">
        <v>38</v>
      </c>
      <c r="E161" s="11" t="s">
        <v>818</v>
      </c>
      <c r="F161" s="11" t="s">
        <v>2270</v>
      </c>
      <c r="G161" s="11" t="s">
        <v>115</v>
      </c>
      <c r="H161" s="11" t="s">
        <v>93</v>
      </c>
      <c r="I161" s="11" t="s">
        <v>6</v>
      </c>
      <c r="J161" s="11" t="s">
        <v>6</v>
      </c>
      <c r="K161" s="11" t="s">
        <v>123</v>
      </c>
      <c r="L161" s="11" t="s">
        <v>123</v>
      </c>
      <c r="M161" s="11">
        <v>69</v>
      </c>
      <c r="N161" s="11" t="s">
        <v>123</v>
      </c>
      <c r="O161" s="11" t="s">
        <v>123</v>
      </c>
      <c r="P161" s="11"/>
      <c r="Q161" s="11" t="s">
        <v>123</v>
      </c>
      <c r="R161" s="11"/>
      <c r="S161" s="11" t="s">
        <v>123</v>
      </c>
      <c r="T161" s="11">
        <v>0</v>
      </c>
      <c r="U161" s="11"/>
      <c r="V161" s="11" t="s">
        <v>123</v>
      </c>
      <c r="W161" s="11" t="s">
        <v>123</v>
      </c>
      <c r="X161" s="11" t="s">
        <v>115</v>
      </c>
      <c r="Y161" s="11" t="s">
        <v>181</v>
      </c>
      <c r="Z161" s="11" t="s">
        <v>123</v>
      </c>
      <c r="AA161" s="11"/>
      <c r="AB161" s="11" t="s">
        <v>123</v>
      </c>
      <c r="AC161" s="11"/>
      <c r="AD161" s="11" t="s">
        <v>123</v>
      </c>
      <c r="AE161" s="11" t="s">
        <v>123</v>
      </c>
      <c r="AF161" s="11" t="s">
        <v>115</v>
      </c>
      <c r="AG161" s="11" t="s">
        <v>114</v>
      </c>
      <c r="AH161" s="11" t="s">
        <v>123</v>
      </c>
      <c r="AI161" s="11"/>
      <c r="AJ161" s="11" t="s">
        <v>123</v>
      </c>
      <c r="AK161" s="11" t="s">
        <v>123</v>
      </c>
      <c r="AL161" s="11" t="s">
        <v>123</v>
      </c>
      <c r="AM161" s="11" t="s">
        <v>123</v>
      </c>
      <c r="AN161" s="11" t="s">
        <v>123</v>
      </c>
      <c r="AO161" s="11" t="s">
        <v>123</v>
      </c>
      <c r="AP161" s="11" t="s">
        <v>123</v>
      </c>
      <c r="AQ161" s="11" t="s">
        <v>123</v>
      </c>
      <c r="AR161" s="11"/>
      <c r="AS161" s="11" t="s">
        <v>123</v>
      </c>
      <c r="AT161" s="11" t="s">
        <v>123</v>
      </c>
      <c r="AU161" s="11"/>
      <c r="AV161" s="11"/>
      <c r="AW161" s="11" t="s">
        <v>123</v>
      </c>
      <c r="AX161" s="11"/>
      <c r="AY161" s="11" t="s">
        <v>123</v>
      </c>
      <c r="AZ161" s="11"/>
      <c r="BA161" s="11" t="s">
        <v>123</v>
      </c>
      <c r="BB161" s="11"/>
      <c r="BC161" s="11"/>
      <c r="BD161" s="11"/>
    </row>
    <row r="162" spans="1:56" ht="43.2" x14ac:dyDescent="0.3">
      <c r="A162" s="11" t="s">
        <v>2271</v>
      </c>
      <c r="B162" s="11" t="s">
        <v>2954</v>
      </c>
      <c r="C162" s="11" t="s">
        <v>2959</v>
      </c>
      <c r="D162" s="26" t="s">
        <v>3018</v>
      </c>
      <c r="E162" s="11" t="s">
        <v>818</v>
      </c>
      <c r="F162" s="11" t="s">
        <v>2271</v>
      </c>
      <c r="G162" s="11" t="s">
        <v>115</v>
      </c>
      <c r="H162" s="11" t="s">
        <v>4</v>
      </c>
      <c r="I162" s="11" t="s">
        <v>55</v>
      </c>
      <c r="J162" s="11" t="s">
        <v>55</v>
      </c>
      <c r="K162" s="11" t="s">
        <v>123</v>
      </c>
      <c r="L162" s="11" t="s">
        <v>123</v>
      </c>
      <c r="M162" s="11">
        <v>509</v>
      </c>
      <c r="N162" s="11" t="s">
        <v>123</v>
      </c>
      <c r="O162" s="11" t="s">
        <v>123</v>
      </c>
      <c r="P162" s="11"/>
      <c r="Q162" s="11" t="s">
        <v>123</v>
      </c>
      <c r="R162" s="11"/>
      <c r="S162" s="11" t="s">
        <v>123</v>
      </c>
      <c r="T162" s="11">
        <v>0</v>
      </c>
      <c r="U162" s="11"/>
      <c r="V162" s="11" t="s">
        <v>123</v>
      </c>
      <c r="W162" s="11" t="s">
        <v>123</v>
      </c>
      <c r="X162" s="11" t="s">
        <v>115</v>
      </c>
      <c r="Y162" s="11" t="s">
        <v>123</v>
      </c>
      <c r="Z162" s="11" t="s">
        <v>123</v>
      </c>
      <c r="AA162" s="11"/>
      <c r="AB162" s="11" t="s">
        <v>123</v>
      </c>
      <c r="AC162" s="11"/>
      <c r="AD162" s="11" t="s">
        <v>123</v>
      </c>
      <c r="AE162" s="11" t="s">
        <v>123</v>
      </c>
      <c r="AF162" s="11" t="s">
        <v>115</v>
      </c>
      <c r="AG162" s="11" t="s">
        <v>114</v>
      </c>
      <c r="AH162" s="11" t="s">
        <v>123</v>
      </c>
      <c r="AI162" s="11"/>
      <c r="AJ162" s="11" t="s">
        <v>123</v>
      </c>
      <c r="AK162" s="11" t="s">
        <v>123</v>
      </c>
      <c r="AL162" s="11" t="s">
        <v>123</v>
      </c>
      <c r="AM162" s="11" t="s">
        <v>123</v>
      </c>
      <c r="AN162" s="11" t="s">
        <v>123</v>
      </c>
      <c r="AO162" s="11" t="s">
        <v>123</v>
      </c>
      <c r="AP162" s="11" t="s">
        <v>123</v>
      </c>
      <c r="AQ162" s="11" t="s">
        <v>123</v>
      </c>
      <c r="AR162" s="11"/>
      <c r="AS162" s="11" t="s">
        <v>123</v>
      </c>
      <c r="AT162" s="11" t="s">
        <v>123</v>
      </c>
      <c r="AU162" s="11"/>
      <c r="AV162" s="11"/>
      <c r="AW162" s="11" t="s">
        <v>123</v>
      </c>
      <c r="AX162" s="11"/>
      <c r="AY162" s="11" t="s">
        <v>123</v>
      </c>
      <c r="AZ162" s="11"/>
      <c r="BA162" s="11" t="s">
        <v>123</v>
      </c>
      <c r="BB162" s="11"/>
      <c r="BC162" s="11" t="s">
        <v>1403</v>
      </c>
      <c r="BD162" s="11" t="s">
        <v>1457</v>
      </c>
    </row>
    <row r="163" spans="1:56" ht="28.8" x14ac:dyDescent="0.3">
      <c r="A163" s="11" t="s">
        <v>1572</v>
      </c>
      <c r="B163" s="11" t="s">
        <v>2600</v>
      </c>
      <c r="C163" s="11" t="s">
        <v>2961</v>
      </c>
      <c r="D163" s="11" t="s">
        <v>2203</v>
      </c>
      <c r="E163" s="11" t="s">
        <v>818</v>
      </c>
      <c r="F163" s="11" t="s">
        <v>1572</v>
      </c>
      <c r="G163" s="11" t="s">
        <v>115</v>
      </c>
      <c r="H163" s="11" t="s">
        <v>4</v>
      </c>
      <c r="I163" s="11" t="s">
        <v>59</v>
      </c>
      <c r="J163" s="11" t="s">
        <v>59</v>
      </c>
      <c r="K163" s="11" t="s">
        <v>123</v>
      </c>
      <c r="L163" s="11" t="s">
        <v>123</v>
      </c>
      <c r="M163" s="11" t="s">
        <v>123</v>
      </c>
      <c r="N163" s="11" t="s">
        <v>123</v>
      </c>
      <c r="O163" s="11" t="s">
        <v>123</v>
      </c>
      <c r="P163" s="11"/>
      <c r="Q163" s="11" t="s">
        <v>123</v>
      </c>
      <c r="R163" s="11"/>
      <c r="S163" s="11" t="s">
        <v>123</v>
      </c>
      <c r="T163" s="11">
        <v>0</v>
      </c>
      <c r="U163" s="11"/>
      <c r="V163" s="11" t="s">
        <v>123</v>
      </c>
      <c r="W163" s="11" t="s">
        <v>123</v>
      </c>
      <c r="X163" s="11" t="s">
        <v>123</v>
      </c>
      <c r="Y163" s="11" t="s">
        <v>123</v>
      </c>
      <c r="Z163" s="11" t="s">
        <v>123</v>
      </c>
      <c r="AA163" s="11"/>
      <c r="AB163" s="11" t="s">
        <v>123</v>
      </c>
      <c r="AC163" s="11"/>
      <c r="AD163" s="11" t="s">
        <v>123</v>
      </c>
      <c r="AE163" s="11" t="s">
        <v>123</v>
      </c>
      <c r="AF163" s="11" t="s">
        <v>115</v>
      </c>
      <c r="AG163" s="11" t="s">
        <v>123</v>
      </c>
      <c r="AH163" s="11" t="s">
        <v>123</v>
      </c>
      <c r="AI163" s="11"/>
      <c r="AJ163" s="11" t="s">
        <v>123</v>
      </c>
      <c r="AK163" s="11" t="s">
        <v>123</v>
      </c>
      <c r="AL163" s="11" t="s">
        <v>123</v>
      </c>
      <c r="AM163" s="11" t="s">
        <v>123</v>
      </c>
      <c r="AN163" s="11" t="s">
        <v>123</v>
      </c>
      <c r="AO163" s="11" t="s">
        <v>123</v>
      </c>
      <c r="AP163" s="11" t="s">
        <v>123</v>
      </c>
      <c r="AQ163" s="11" t="s">
        <v>123</v>
      </c>
      <c r="AR163" s="11"/>
      <c r="AS163" s="11" t="s">
        <v>123</v>
      </c>
      <c r="AT163" s="11" t="s">
        <v>123</v>
      </c>
      <c r="AU163" s="11"/>
      <c r="AV163" s="11"/>
      <c r="AW163" s="11" t="s">
        <v>123</v>
      </c>
      <c r="AX163" s="11"/>
      <c r="AY163" s="11" t="s">
        <v>123</v>
      </c>
      <c r="AZ163" s="11"/>
      <c r="BA163" s="11" t="s">
        <v>123</v>
      </c>
      <c r="BB163" s="11"/>
      <c r="BC163" s="11"/>
      <c r="BD163" s="11"/>
    </row>
    <row r="164" spans="1:56" ht="144" x14ac:dyDescent="0.3">
      <c r="A164" s="11" t="s">
        <v>2647</v>
      </c>
      <c r="B164" s="11" t="s">
        <v>777</v>
      </c>
      <c r="C164" s="11" t="s">
        <v>2959</v>
      </c>
      <c r="D164" s="11" t="s">
        <v>3018</v>
      </c>
      <c r="E164" s="11" t="s">
        <v>818</v>
      </c>
      <c r="F164" s="11" t="s">
        <v>2647</v>
      </c>
      <c r="G164" s="11" t="s">
        <v>115</v>
      </c>
      <c r="H164" s="11" t="s">
        <v>19</v>
      </c>
      <c r="I164" s="11" t="s">
        <v>19</v>
      </c>
      <c r="J164" s="11" t="s">
        <v>191</v>
      </c>
      <c r="K164" s="11" t="s">
        <v>1063</v>
      </c>
      <c r="L164" s="11" t="s">
        <v>707</v>
      </c>
      <c r="M164" s="11">
        <v>27</v>
      </c>
      <c r="N164" s="11">
        <v>4065</v>
      </c>
      <c r="O164" s="11" t="s">
        <v>1199</v>
      </c>
      <c r="P164" s="11"/>
      <c r="Q164" s="11" t="s">
        <v>1217</v>
      </c>
      <c r="R164" s="11"/>
      <c r="S164" s="11">
        <v>100</v>
      </c>
      <c r="T164" s="11">
        <v>0</v>
      </c>
      <c r="U164" s="11" t="s">
        <v>525</v>
      </c>
      <c r="V164" s="11" t="s">
        <v>123</v>
      </c>
      <c r="W164" s="11" t="s">
        <v>123</v>
      </c>
      <c r="X164" s="11" t="s">
        <v>123</v>
      </c>
      <c r="Y164" s="11" t="s">
        <v>123</v>
      </c>
      <c r="Z164" s="11" t="s">
        <v>134</v>
      </c>
      <c r="AA164" s="11"/>
      <c r="AB164" s="11" t="s">
        <v>113</v>
      </c>
      <c r="AC164" s="11"/>
      <c r="AD164" s="11" t="s">
        <v>115</v>
      </c>
      <c r="AE164" s="11" t="s">
        <v>115</v>
      </c>
      <c r="AF164" s="11" t="s">
        <v>114</v>
      </c>
      <c r="AG164" s="11" t="s">
        <v>114</v>
      </c>
      <c r="AH164" s="11" t="s">
        <v>123</v>
      </c>
      <c r="AI164" s="11"/>
      <c r="AJ164" s="11">
        <v>100</v>
      </c>
      <c r="AK164" s="11">
        <v>1</v>
      </c>
      <c r="AL164" s="11" t="s">
        <v>123</v>
      </c>
      <c r="AM164" s="11">
        <v>1</v>
      </c>
      <c r="AN164" s="11" t="s">
        <v>123</v>
      </c>
      <c r="AO164" s="11">
        <v>1466.16</v>
      </c>
      <c r="AP164" s="11" t="s">
        <v>123</v>
      </c>
      <c r="AQ164" s="11" t="s">
        <v>123</v>
      </c>
      <c r="AR164" s="11"/>
      <c r="AS164" s="11" t="s">
        <v>115</v>
      </c>
      <c r="AT164" s="11" t="s">
        <v>129</v>
      </c>
      <c r="AU164" s="11"/>
      <c r="AV164" s="11"/>
      <c r="AW164" s="11" t="s">
        <v>118</v>
      </c>
      <c r="AX164" s="11"/>
      <c r="AY164" s="11" t="s">
        <v>119</v>
      </c>
      <c r="AZ164" s="11"/>
      <c r="BA164" s="11" t="s">
        <v>114</v>
      </c>
      <c r="BB164" s="11" t="s">
        <v>526</v>
      </c>
      <c r="BC164" s="11"/>
      <c r="BD164" s="11"/>
    </row>
    <row r="165" spans="1:56" ht="43.2" x14ac:dyDescent="0.3">
      <c r="A165" s="11" t="s">
        <v>2272</v>
      </c>
      <c r="B165" s="11" t="s">
        <v>2345</v>
      </c>
      <c r="C165" s="11" t="s">
        <v>2959</v>
      </c>
      <c r="D165" s="11" t="s">
        <v>3018</v>
      </c>
      <c r="E165" s="11" t="s">
        <v>818</v>
      </c>
      <c r="F165" s="11" t="s">
        <v>2272</v>
      </c>
      <c r="G165" s="11" t="s">
        <v>115</v>
      </c>
      <c r="H165" s="11" t="s">
        <v>4</v>
      </c>
      <c r="I165" s="11" t="s">
        <v>59</v>
      </c>
      <c r="J165" s="11" t="s">
        <v>59</v>
      </c>
      <c r="K165" s="11" t="s">
        <v>123</v>
      </c>
      <c r="L165" s="11" t="s">
        <v>123</v>
      </c>
      <c r="M165" s="11">
        <v>1430</v>
      </c>
      <c r="N165" s="11" t="s">
        <v>123</v>
      </c>
      <c r="O165" s="11" t="s">
        <v>123</v>
      </c>
      <c r="P165" s="11"/>
      <c r="Q165" s="11" t="s">
        <v>123</v>
      </c>
      <c r="R165" s="11"/>
      <c r="S165" s="11" t="s">
        <v>123</v>
      </c>
      <c r="T165" s="11">
        <v>0</v>
      </c>
      <c r="U165" s="11"/>
      <c r="V165" s="11" t="s">
        <v>123</v>
      </c>
      <c r="W165" s="11" t="s">
        <v>123</v>
      </c>
      <c r="X165" s="11" t="s">
        <v>115</v>
      </c>
      <c r="Y165" s="11" t="s">
        <v>2215</v>
      </c>
      <c r="Z165" s="11" t="s">
        <v>123</v>
      </c>
      <c r="AA165" s="11"/>
      <c r="AB165" s="11" t="s">
        <v>123</v>
      </c>
      <c r="AC165" s="11"/>
      <c r="AD165" s="11" t="s">
        <v>123</v>
      </c>
      <c r="AE165" s="11" t="s">
        <v>123</v>
      </c>
      <c r="AF165" s="11" t="s">
        <v>115</v>
      </c>
      <c r="AG165" s="11" t="s">
        <v>114</v>
      </c>
      <c r="AH165" s="11" t="s">
        <v>123</v>
      </c>
      <c r="AI165" s="11"/>
      <c r="AJ165" s="11" t="s">
        <v>123</v>
      </c>
      <c r="AK165" s="11" t="s">
        <v>123</v>
      </c>
      <c r="AL165" s="11" t="s">
        <v>123</v>
      </c>
      <c r="AM165" s="11" t="s">
        <v>123</v>
      </c>
      <c r="AN165" s="11" t="s">
        <v>123</v>
      </c>
      <c r="AO165" s="11" t="s">
        <v>123</v>
      </c>
      <c r="AP165" s="11" t="s">
        <v>123</v>
      </c>
      <c r="AQ165" s="11" t="s">
        <v>123</v>
      </c>
      <c r="AR165" s="11"/>
      <c r="AS165" s="11" t="s">
        <v>123</v>
      </c>
      <c r="AT165" s="11" t="s">
        <v>123</v>
      </c>
      <c r="AU165" s="11"/>
      <c r="AV165" s="11"/>
      <c r="AW165" s="11" t="s">
        <v>123</v>
      </c>
      <c r="AX165" s="11"/>
      <c r="AY165" s="11" t="s">
        <v>123</v>
      </c>
      <c r="AZ165" s="11"/>
      <c r="BA165" s="11" t="s">
        <v>123</v>
      </c>
      <c r="BB165" s="11"/>
      <c r="BC165" s="11" t="s">
        <v>1368</v>
      </c>
      <c r="BD165" s="11" t="s">
        <v>1419</v>
      </c>
    </row>
    <row r="166" spans="1:56" ht="43.2" x14ac:dyDescent="0.3">
      <c r="A166" s="11" t="s">
        <v>1419</v>
      </c>
      <c r="B166" s="11" t="s">
        <v>1418</v>
      </c>
      <c r="C166" s="11" t="s">
        <v>44</v>
      </c>
      <c r="D166" s="11" t="s">
        <v>34</v>
      </c>
      <c r="E166" s="11" t="s">
        <v>818</v>
      </c>
      <c r="F166" s="11" t="s">
        <v>1567</v>
      </c>
      <c r="G166" s="11" t="s">
        <v>115</v>
      </c>
      <c r="H166" s="11" t="s">
        <v>20</v>
      </c>
      <c r="I166" s="11" t="s">
        <v>1420</v>
      </c>
      <c r="J166" s="11" t="s">
        <v>1568</v>
      </c>
      <c r="K166" s="11" t="s">
        <v>123</v>
      </c>
      <c r="L166" s="11" t="s">
        <v>123</v>
      </c>
      <c r="M166" s="11" t="s">
        <v>123</v>
      </c>
      <c r="N166" s="11" t="s">
        <v>123</v>
      </c>
      <c r="O166" s="11" t="s">
        <v>123</v>
      </c>
      <c r="P166" s="11"/>
      <c r="Q166" s="11" t="s">
        <v>123</v>
      </c>
      <c r="R166" s="11"/>
      <c r="S166" s="11" t="s">
        <v>123</v>
      </c>
      <c r="T166" s="11">
        <v>0</v>
      </c>
      <c r="U166" s="11"/>
      <c r="V166" s="11" t="s">
        <v>123</v>
      </c>
      <c r="W166" s="11" t="s">
        <v>123</v>
      </c>
      <c r="X166" s="11" t="s">
        <v>123</v>
      </c>
      <c r="Y166" s="11" t="s">
        <v>123</v>
      </c>
      <c r="Z166" s="11" t="s">
        <v>123</v>
      </c>
      <c r="AA166" s="11"/>
      <c r="AB166" s="11" t="s">
        <v>123</v>
      </c>
      <c r="AC166" s="11"/>
      <c r="AD166" s="11" t="s">
        <v>123</v>
      </c>
      <c r="AE166" s="11" t="s">
        <v>123</v>
      </c>
      <c r="AF166" s="11" t="s">
        <v>115</v>
      </c>
      <c r="AG166" s="11" t="s">
        <v>115</v>
      </c>
      <c r="AH166" s="11" t="s">
        <v>123</v>
      </c>
      <c r="AI166" s="11"/>
      <c r="AJ166" s="11" t="s">
        <v>123</v>
      </c>
      <c r="AK166" s="11" t="s">
        <v>123</v>
      </c>
      <c r="AL166" s="11" t="s">
        <v>123</v>
      </c>
      <c r="AM166" s="11" t="s">
        <v>123</v>
      </c>
      <c r="AN166" s="11" t="s">
        <v>123</v>
      </c>
      <c r="AO166" s="11" t="s">
        <v>123</v>
      </c>
      <c r="AP166" s="11" t="s">
        <v>123</v>
      </c>
      <c r="AQ166" s="11" t="s">
        <v>123</v>
      </c>
      <c r="AR166" s="11"/>
      <c r="AS166" s="11" t="s">
        <v>123</v>
      </c>
      <c r="AT166" s="11" t="s">
        <v>123</v>
      </c>
      <c r="AU166" s="11"/>
      <c r="AV166" s="11"/>
      <c r="AW166" s="11" t="s">
        <v>123</v>
      </c>
      <c r="AX166" s="11"/>
      <c r="AY166" s="11" t="s">
        <v>123</v>
      </c>
      <c r="AZ166" s="11"/>
      <c r="BA166" s="11" t="s">
        <v>123</v>
      </c>
      <c r="BB166" s="11"/>
      <c r="BC166" s="11" t="s">
        <v>1371</v>
      </c>
      <c r="BD166" s="11" t="s">
        <v>1496</v>
      </c>
    </row>
    <row r="167" spans="1:56" ht="187.2" x14ac:dyDescent="0.3">
      <c r="A167" s="11" t="s">
        <v>501</v>
      </c>
      <c r="B167" s="11" t="s">
        <v>757</v>
      </c>
      <c r="C167" s="11" t="s">
        <v>44</v>
      </c>
      <c r="D167" s="11" t="s">
        <v>44</v>
      </c>
      <c r="E167" s="11" t="s">
        <v>818</v>
      </c>
      <c r="F167" s="11" t="s">
        <v>501</v>
      </c>
      <c r="G167" s="11" t="s">
        <v>115</v>
      </c>
      <c r="H167" s="11" t="s">
        <v>93</v>
      </c>
      <c r="I167" s="11" t="s">
        <v>6</v>
      </c>
      <c r="J167" s="11" t="s">
        <v>6</v>
      </c>
      <c r="K167" s="11" t="s">
        <v>1090</v>
      </c>
      <c r="L167" s="11" t="s">
        <v>618</v>
      </c>
      <c r="M167" s="11">
        <v>200000</v>
      </c>
      <c r="N167" s="11">
        <v>1185000</v>
      </c>
      <c r="O167" s="11" t="s">
        <v>1162</v>
      </c>
      <c r="P167" s="11"/>
      <c r="Q167" s="11" t="s">
        <v>1235</v>
      </c>
      <c r="R167" s="11"/>
      <c r="S167" s="11">
        <v>55</v>
      </c>
      <c r="T167" s="11">
        <v>45</v>
      </c>
      <c r="U167" s="11" t="s">
        <v>500</v>
      </c>
      <c r="V167" s="11" t="s">
        <v>123</v>
      </c>
      <c r="W167" s="11" t="s">
        <v>123</v>
      </c>
      <c r="X167" s="11" t="s">
        <v>115</v>
      </c>
      <c r="Y167" s="11" t="s">
        <v>305</v>
      </c>
      <c r="Z167" s="11" t="s">
        <v>745</v>
      </c>
      <c r="AA167" s="11" t="s">
        <v>135</v>
      </c>
      <c r="AB167" s="11" t="s">
        <v>1283</v>
      </c>
      <c r="AC167" s="11"/>
      <c r="AD167" s="11" t="s">
        <v>114</v>
      </c>
      <c r="AE167" s="11" t="s">
        <v>114</v>
      </c>
      <c r="AF167" s="11" t="s">
        <v>115</v>
      </c>
      <c r="AG167" s="11" t="s">
        <v>115</v>
      </c>
      <c r="AH167" s="11" t="s">
        <v>141</v>
      </c>
      <c r="AI167" s="11"/>
      <c r="AJ167" s="11" t="s">
        <v>123</v>
      </c>
      <c r="AK167" s="11" t="s">
        <v>123</v>
      </c>
      <c r="AL167" s="11" t="s">
        <v>123</v>
      </c>
      <c r="AM167" s="11" t="s">
        <v>123</v>
      </c>
      <c r="AN167" s="11" t="s">
        <v>123</v>
      </c>
      <c r="AO167" s="11" t="s">
        <v>123</v>
      </c>
      <c r="AP167" s="11" t="s">
        <v>123</v>
      </c>
      <c r="AQ167" s="11" t="s">
        <v>123</v>
      </c>
      <c r="AR167" s="11"/>
      <c r="AS167" s="11" t="s">
        <v>115</v>
      </c>
      <c r="AT167" s="11" t="s">
        <v>166</v>
      </c>
      <c r="AU167" s="11" t="s">
        <v>502</v>
      </c>
      <c r="AV167" s="11"/>
      <c r="AW167" s="11" t="s">
        <v>747</v>
      </c>
      <c r="AX167" s="11" t="s">
        <v>503</v>
      </c>
      <c r="AY167" s="11" t="s">
        <v>614</v>
      </c>
      <c r="AZ167" s="11"/>
      <c r="BA167" s="11" t="s">
        <v>115</v>
      </c>
      <c r="BB167" s="11"/>
      <c r="BC167" s="11" t="s">
        <v>1379</v>
      </c>
      <c r="BD167" s="11" t="s">
        <v>1459</v>
      </c>
    </row>
    <row r="168" spans="1:56" ht="158.4" x14ac:dyDescent="0.3">
      <c r="A168" s="11" t="s">
        <v>180</v>
      </c>
      <c r="B168" s="11" t="s">
        <v>1835</v>
      </c>
      <c r="C168" s="11" t="s">
        <v>2959</v>
      </c>
      <c r="D168" s="11" t="s">
        <v>2872</v>
      </c>
      <c r="E168" s="11" t="s">
        <v>566</v>
      </c>
      <c r="F168" s="11" t="s">
        <v>180</v>
      </c>
      <c r="G168" s="11" t="s">
        <v>115</v>
      </c>
      <c r="H168" s="11" t="s">
        <v>15</v>
      </c>
      <c r="I168" s="11" t="s">
        <v>70</v>
      </c>
      <c r="J168" s="11" t="s">
        <v>70</v>
      </c>
      <c r="K168" s="11" t="s">
        <v>695</v>
      </c>
      <c r="L168" s="11" t="s">
        <v>702</v>
      </c>
      <c r="M168" s="11">
        <v>31116</v>
      </c>
      <c r="N168" s="11">
        <v>879391</v>
      </c>
      <c r="O168" s="11" t="s">
        <v>1162</v>
      </c>
      <c r="P168" s="11"/>
      <c r="Q168" s="11" t="s">
        <v>1214</v>
      </c>
      <c r="R168" s="11"/>
      <c r="S168" s="11" t="s">
        <v>123</v>
      </c>
      <c r="T168" s="11" t="s">
        <v>123</v>
      </c>
      <c r="U168" s="11"/>
      <c r="V168" s="11">
        <v>99</v>
      </c>
      <c r="W168" s="11">
        <v>1</v>
      </c>
      <c r="X168" s="11" t="s">
        <v>115</v>
      </c>
      <c r="Y168" s="11" t="s">
        <v>181</v>
      </c>
      <c r="Z168" s="11" t="s">
        <v>729</v>
      </c>
      <c r="AA168" s="11"/>
      <c r="AB168" s="11" t="s">
        <v>1535</v>
      </c>
      <c r="AC168" s="11" t="s">
        <v>2798</v>
      </c>
      <c r="AD168" s="11" t="s">
        <v>115</v>
      </c>
      <c r="AE168" s="11" t="s">
        <v>115</v>
      </c>
      <c r="AF168" s="11" t="s">
        <v>115</v>
      </c>
      <c r="AG168" s="11" t="s">
        <v>115</v>
      </c>
      <c r="AH168" s="11" t="s">
        <v>2919</v>
      </c>
      <c r="AI168" s="11"/>
      <c r="AJ168" s="11">
        <v>50</v>
      </c>
      <c r="AK168" s="11">
        <v>5</v>
      </c>
      <c r="AL168" s="11">
        <v>5</v>
      </c>
      <c r="AM168" s="11">
        <v>0</v>
      </c>
      <c r="AN168" s="11">
        <v>2</v>
      </c>
      <c r="AO168" s="11">
        <v>5000</v>
      </c>
      <c r="AP168" s="11">
        <v>10826</v>
      </c>
      <c r="AQ168" s="11" t="s">
        <v>114</v>
      </c>
      <c r="AR168" s="11"/>
      <c r="AS168" s="11" t="s">
        <v>115</v>
      </c>
      <c r="AT168" s="11" t="s">
        <v>2923</v>
      </c>
      <c r="AU168" s="11"/>
      <c r="AV168" s="11" t="s">
        <v>440</v>
      </c>
      <c r="AW168" s="11" t="s">
        <v>118</v>
      </c>
      <c r="AX168" s="11"/>
      <c r="AY168" s="11" t="s">
        <v>614</v>
      </c>
      <c r="AZ168" s="11"/>
      <c r="BA168" s="11" t="s">
        <v>114</v>
      </c>
      <c r="BB168" s="11"/>
      <c r="BC168" s="11"/>
      <c r="BD168" s="11"/>
    </row>
    <row r="169" spans="1:56" ht="144" x14ac:dyDescent="0.3">
      <c r="A169" s="11" t="s">
        <v>221</v>
      </c>
      <c r="B169" s="11" t="s">
        <v>799</v>
      </c>
      <c r="C169" s="11" t="s">
        <v>2962</v>
      </c>
      <c r="D169" s="11" t="s">
        <v>1400</v>
      </c>
      <c r="E169" s="11" t="s">
        <v>818</v>
      </c>
      <c r="F169" s="11" t="s">
        <v>221</v>
      </c>
      <c r="G169" s="11" t="s">
        <v>115</v>
      </c>
      <c r="H169" s="11" t="s">
        <v>93</v>
      </c>
      <c r="I169" s="11" t="s">
        <v>6</v>
      </c>
      <c r="J169" s="11" t="s">
        <v>6</v>
      </c>
      <c r="K169" s="11" t="s">
        <v>2904</v>
      </c>
      <c r="L169" s="11" t="s">
        <v>711</v>
      </c>
      <c r="M169" s="11">
        <v>39406</v>
      </c>
      <c r="N169" s="11">
        <v>1223432</v>
      </c>
      <c r="O169" s="11" t="s">
        <v>2912</v>
      </c>
      <c r="P169" s="11" t="s">
        <v>202</v>
      </c>
      <c r="Q169" s="11" t="s">
        <v>712</v>
      </c>
      <c r="R169" s="11"/>
      <c r="S169" s="11">
        <v>100</v>
      </c>
      <c r="T169" s="11" t="s">
        <v>123</v>
      </c>
      <c r="U169" s="11" t="s">
        <v>314</v>
      </c>
      <c r="V169" s="11">
        <v>85</v>
      </c>
      <c r="W169" s="11">
        <v>15</v>
      </c>
      <c r="X169" s="11" t="s">
        <v>115</v>
      </c>
      <c r="Y169" s="11" t="s">
        <v>181</v>
      </c>
      <c r="Z169" s="11" t="s">
        <v>713</v>
      </c>
      <c r="AA169" s="11"/>
      <c r="AB169" s="11" t="s">
        <v>1283</v>
      </c>
      <c r="AC169" s="11"/>
      <c r="AD169" s="11" t="s">
        <v>115</v>
      </c>
      <c r="AE169" s="11" t="s">
        <v>115</v>
      </c>
      <c r="AF169" s="11" t="s">
        <v>115</v>
      </c>
      <c r="AG169" s="11" t="s">
        <v>115</v>
      </c>
      <c r="AH169" s="11" t="s">
        <v>714</v>
      </c>
      <c r="AI169" s="11"/>
      <c r="AJ169" s="11">
        <v>100</v>
      </c>
      <c r="AK169" s="11">
        <v>0</v>
      </c>
      <c r="AL169" s="11">
        <v>0</v>
      </c>
      <c r="AM169" s="11">
        <v>0</v>
      </c>
      <c r="AN169" s="11">
        <v>0</v>
      </c>
      <c r="AO169" s="11">
        <v>30000</v>
      </c>
      <c r="AP169" s="11" t="s">
        <v>715</v>
      </c>
      <c r="AQ169" s="11" t="s">
        <v>114</v>
      </c>
      <c r="AR169" s="11"/>
      <c r="AS169" s="11" t="s">
        <v>115</v>
      </c>
      <c r="AT169" s="11" t="s">
        <v>129</v>
      </c>
      <c r="AU169" s="11"/>
      <c r="AV169" s="11"/>
      <c r="AW169" s="11" t="s">
        <v>118</v>
      </c>
      <c r="AX169" s="11"/>
      <c r="AY169" s="11" t="s">
        <v>614</v>
      </c>
      <c r="AZ169" s="11"/>
      <c r="BA169" s="11" t="s">
        <v>114</v>
      </c>
      <c r="BB169" s="11" t="s">
        <v>1114</v>
      </c>
      <c r="BC169" s="11"/>
      <c r="BD169" s="11"/>
    </row>
    <row r="170" spans="1:56" ht="72" x14ac:dyDescent="0.3">
      <c r="A170" s="11" t="s">
        <v>289</v>
      </c>
      <c r="B170" s="11" t="s">
        <v>780</v>
      </c>
      <c r="C170" s="11" t="s">
        <v>2959</v>
      </c>
      <c r="D170" s="11" t="s">
        <v>37</v>
      </c>
      <c r="E170" s="11" t="s">
        <v>818</v>
      </c>
      <c r="F170" s="11" t="s">
        <v>289</v>
      </c>
      <c r="G170" s="11" t="s">
        <v>115</v>
      </c>
      <c r="H170" s="11" t="s">
        <v>2</v>
      </c>
      <c r="I170" s="11" t="s">
        <v>90</v>
      </c>
      <c r="J170" s="11" t="s">
        <v>90</v>
      </c>
      <c r="K170" s="11" t="s">
        <v>1040</v>
      </c>
      <c r="L170" s="11" t="s">
        <v>1099</v>
      </c>
      <c r="M170" s="11">
        <v>20</v>
      </c>
      <c r="N170" s="11" t="s">
        <v>123</v>
      </c>
      <c r="O170" s="11" t="s">
        <v>1171</v>
      </c>
      <c r="P170" s="11"/>
      <c r="Q170" s="11" t="s">
        <v>111</v>
      </c>
      <c r="R170" s="11"/>
      <c r="S170" s="11">
        <v>30</v>
      </c>
      <c r="T170" s="11">
        <v>0</v>
      </c>
      <c r="U170" s="11" t="s">
        <v>288</v>
      </c>
      <c r="V170" s="11" t="s">
        <v>123</v>
      </c>
      <c r="W170" s="11" t="s">
        <v>123</v>
      </c>
      <c r="X170" s="11" t="s">
        <v>114</v>
      </c>
      <c r="Y170" s="11" t="s">
        <v>123</v>
      </c>
      <c r="Z170" s="11" t="s">
        <v>123</v>
      </c>
      <c r="AA170" s="11"/>
      <c r="AB170" s="11" t="s">
        <v>1283</v>
      </c>
      <c r="AC170" s="11"/>
      <c r="AD170" s="11" t="s">
        <v>114</v>
      </c>
      <c r="AE170" s="11" t="s">
        <v>123</v>
      </c>
      <c r="AF170" s="11" t="s">
        <v>114</v>
      </c>
      <c r="AG170" s="11" t="s">
        <v>114</v>
      </c>
      <c r="AH170" s="11" t="s">
        <v>723</v>
      </c>
      <c r="AI170" s="11"/>
      <c r="AJ170" s="11">
        <v>0</v>
      </c>
      <c r="AK170" s="11">
        <v>2</v>
      </c>
      <c r="AL170" s="11">
        <v>0</v>
      </c>
      <c r="AM170" s="11">
        <v>2</v>
      </c>
      <c r="AN170" s="11">
        <v>1</v>
      </c>
      <c r="AO170" s="11">
        <v>0</v>
      </c>
      <c r="AP170" s="11">
        <v>0</v>
      </c>
      <c r="AQ170" s="11" t="s">
        <v>123</v>
      </c>
      <c r="AR170" s="11"/>
      <c r="AS170" s="11" t="s">
        <v>115</v>
      </c>
      <c r="AT170" s="11" t="s">
        <v>129</v>
      </c>
      <c r="AU170" s="11"/>
      <c r="AV170" s="11"/>
      <c r="AW170" s="11" t="s">
        <v>1295</v>
      </c>
      <c r="AX170" s="11" t="s">
        <v>113</v>
      </c>
      <c r="AY170" s="11" t="s">
        <v>123</v>
      </c>
      <c r="AZ170" s="11"/>
      <c r="BA170" s="11" t="s">
        <v>114</v>
      </c>
      <c r="BB170" s="11"/>
      <c r="BC170" s="11"/>
      <c r="BD170" s="11"/>
    </row>
    <row r="171" spans="1:56" ht="115.2" x14ac:dyDescent="0.3">
      <c r="A171" s="11" t="s">
        <v>917</v>
      </c>
      <c r="B171" s="11" t="s">
        <v>2366</v>
      </c>
      <c r="C171" s="11" t="s">
        <v>2961</v>
      </c>
      <c r="D171" s="11" t="s">
        <v>25</v>
      </c>
      <c r="E171" s="11" t="s">
        <v>566</v>
      </c>
      <c r="F171" s="11" t="s">
        <v>917</v>
      </c>
      <c r="G171" s="11" t="s">
        <v>115</v>
      </c>
      <c r="H171" s="11" t="s">
        <v>611</v>
      </c>
      <c r="I171" s="11" t="s">
        <v>86</v>
      </c>
      <c r="J171" s="11" t="s">
        <v>498</v>
      </c>
      <c r="K171" s="11" t="s">
        <v>2966</v>
      </c>
      <c r="L171" s="11" t="s">
        <v>702</v>
      </c>
      <c r="M171" s="11">
        <v>6000</v>
      </c>
      <c r="N171" s="11" t="s">
        <v>123</v>
      </c>
      <c r="O171" s="11" t="s">
        <v>127</v>
      </c>
      <c r="P171" s="11" t="s">
        <v>2685</v>
      </c>
      <c r="Q171" s="11" t="s">
        <v>703</v>
      </c>
      <c r="R171" s="11"/>
      <c r="S171" s="11" t="s">
        <v>123</v>
      </c>
      <c r="T171" s="11" t="s">
        <v>123</v>
      </c>
      <c r="U171" s="11"/>
      <c r="V171" s="11">
        <v>90</v>
      </c>
      <c r="W171" s="11">
        <v>10</v>
      </c>
      <c r="X171" s="11" t="s">
        <v>115</v>
      </c>
      <c r="Y171" s="11" t="s">
        <v>235</v>
      </c>
      <c r="Z171" s="11" t="s">
        <v>134</v>
      </c>
      <c r="AA171" s="11"/>
      <c r="AB171" s="11" t="s">
        <v>1282</v>
      </c>
      <c r="AC171" s="11"/>
      <c r="AD171" s="11" t="s">
        <v>115</v>
      </c>
      <c r="AE171" s="11" t="s">
        <v>115</v>
      </c>
      <c r="AF171" s="11" t="s">
        <v>115</v>
      </c>
      <c r="AG171" s="11" t="s">
        <v>115</v>
      </c>
      <c r="AH171" s="11" t="s">
        <v>147</v>
      </c>
      <c r="AI171" s="11"/>
      <c r="AJ171" s="11">
        <v>90</v>
      </c>
      <c r="AK171" s="11">
        <v>3</v>
      </c>
      <c r="AL171" s="11">
        <v>1</v>
      </c>
      <c r="AM171" s="11">
        <v>2</v>
      </c>
      <c r="AN171" s="11">
        <v>1</v>
      </c>
      <c r="AO171" s="11">
        <v>20000</v>
      </c>
      <c r="AP171" s="11" t="s">
        <v>114</v>
      </c>
      <c r="AQ171" s="11" t="s">
        <v>114</v>
      </c>
      <c r="AR171" s="11"/>
      <c r="AS171" s="11" t="s">
        <v>115</v>
      </c>
      <c r="AT171" s="11" t="s">
        <v>1322</v>
      </c>
      <c r="AU171" s="11" t="s">
        <v>315</v>
      </c>
      <c r="AV171" s="11"/>
      <c r="AW171" s="11" t="s">
        <v>118</v>
      </c>
      <c r="AX171" s="11"/>
      <c r="AY171" s="11" t="s">
        <v>126</v>
      </c>
      <c r="AZ171" s="11" t="s">
        <v>236</v>
      </c>
      <c r="BA171" s="11" t="s">
        <v>114</v>
      </c>
      <c r="BB171" s="11"/>
      <c r="BC171" s="11"/>
      <c r="BD171" s="11"/>
    </row>
    <row r="172" spans="1:56" ht="72" x14ac:dyDescent="0.3">
      <c r="A172" s="11" t="s">
        <v>294</v>
      </c>
      <c r="B172" s="11" t="s">
        <v>755</v>
      </c>
      <c r="C172" s="11" t="s">
        <v>2961</v>
      </c>
      <c r="D172" s="11" t="s">
        <v>3018</v>
      </c>
      <c r="E172" s="11" t="s">
        <v>818</v>
      </c>
      <c r="F172" s="11" t="s">
        <v>294</v>
      </c>
      <c r="G172" s="11" t="s">
        <v>115</v>
      </c>
      <c r="H172" s="11" t="s">
        <v>18</v>
      </c>
      <c r="I172" s="11" t="s">
        <v>88</v>
      </c>
      <c r="J172" s="11" t="s">
        <v>88</v>
      </c>
      <c r="K172" s="11" t="s">
        <v>1050</v>
      </c>
      <c r="L172" s="11" t="s">
        <v>898</v>
      </c>
      <c r="M172" s="11">
        <v>7000</v>
      </c>
      <c r="N172" s="11" t="s">
        <v>123</v>
      </c>
      <c r="O172" s="11" t="s">
        <v>110</v>
      </c>
      <c r="P172" s="11"/>
      <c r="Q172" s="11" t="s">
        <v>111</v>
      </c>
      <c r="R172" s="11"/>
      <c r="S172" s="11">
        <v>50</v>
      </c>
      <c r="T172" s="11">
        <v>50</v>
      </c>
      <c r="U172" s="11"/>
      <c r="V172" s="11" t="s">
        <v>123</v>
      </c>
      <c r="W172" s="11" t="s">
        <v>123</v>
      </c>
      <c r="X172" s="11" t="s">
        <v>115</v>
      </c>
      <c r="Y172" s="11" t="s">
        <v>235</v>
      </c>
      <c r="Z172" s="11" t="s">
        <v>721</v>
      </c>
      <c r="AA172" s="11"/>
      <c r="AB172" s="11" t="s">
        <v>1283</v>
      </c>
      <c r="AC172" s="11"/>
      <c r="AD172" s="11" t="s">
        <v>115</v>
      </c>
      <c r="AE172" s="11" t="s">
        <v>115</v>
      </c>
      <c r="AF172" s="11" t="s">
        <v>115</v>
      </c>
      <c r="AG172" s="11" t="s">
        <v>114</v>
      </c>
      <c r="AH172" s="11" t="s">
        <v>161</v>
      </c>
      <c r="AI172" s="11"/>
      <c r="AJ172" s="11">
        <v>20</v>
      </c>
      <c r="AK172" s="11">
        <v>2</v>
      </c>
      <c r="AL172" s="11">
        <v>0</v>
      </c>
      <c r="AM172" s="11">
        <v>2</v>
      </c>
      <c r="AN172" s="11">
        <v>3</v>
      </c>
      <c r="AO172" s="11">
        <v>10000</v>
      </c>
      <c r="AP172" s="11" t="s">
        <v>123</v>
      </c>
      <c r="AQ172" s="11" t="s">
        <v>123</v>
      </c>
      <c r="AR172" s="11"/>
      <c r="AS172" s="11" t="s">
        <v>114</v>
      </c>
      <c r="AT172" s="11" t="s">
        <v>129</v>
      </c>
      <c r="AU172" s="11"/>
      <c r="AV172" s="11"/>
      <c r="AW172" s="11" t="s">
        <v>613</v>
      </c>
      <c r="AX172" s="11"/>
      <c r="AY172" s="11" t="s">
        <v>123</v>
      </c>
      <c r="AZ172" s="11"/>
      <c r="BA172" s="11" t="s">
        <v>114</v>
      </c>
      <c r="BB172" s="11" t="s">
        <v>295</v>
      </c>
      <c r="BC172" s="11"/>
      <c r="BD172" s="11"/>
    </row>
    <row r="173" spans="1:56" ht="43.2" x14ac:dyDescent="0.3">
      <c r="A173" s="11" t="s">
        <v>2273</v>
      </c>
      <c r="B173" s="11" t="s">
        <v>1582</v>
      </c>
      <c r="C173" s="11" t="s">
        <v>2961</v>
      </c>
      <c r="D173" s="11" t="s">
        <v>3018</v>
      </c>
      <c r="E173" s="11" t="s">
        <v>566</v>
      </c>
      <c r="F173" s="11" t="s">
        <v>2273</v>
      </c>
      <c r="G173" s="11" t="s">
        <v>115</v>
      </c>
      <c r="H173" s="11" t="s">
        <v>15</v>
      </c>
      <c r="I173" s="11" t="s">
        <v>66</v>
      </c>
      <c r="J173" s="11" t="s">
        <v>66</v>
      </c>
      <c r="K173" s="11" t="s">
        <v>123</v>
      </c>
      <c r="L173" s="11" t="s">
        <v>123</v>
      </c>
      <c r="M173" s="11">
        <v>1595</v>
      </c>
      <c r="N173" s="11" t="s">
        <v>123</v>
      </c>
      <c r="O173" s="11" t="s">
        <v>123</v>
      </c>
      <c r="P173" s="11"/>
      <c r="Q173" s="11" t="s">
        <v>123</v>
      </c>
      <c r="R173" s="11"/>
      <c r="S173" s="11" t="s">
        <v>123</v>
      </c>
      <c r="T173" s="11">
        <v>0</v>
      </c>
      <c r="U173" s="11"/>
      <c r="V173" s="11" t="s">
        <v>123</v>
      </c>
      <c r="W173" s="11" t="s">
        <v>123</v>
      </c>
      <c r="X173" s="11" t="s">
        <v>115</v>
      </c>
      <c r="Y173" s="11" t="s">
        <v>235</v>
      </c>
      <c r="Z173" s="11" t="s">
        <v>123</v>
      </c>
      <c r="AA173" s="11"/>
      <c r="AB173" s="11" t="s">
        <v>123</v>
      </c>
      <c r="AC173" s="11"/>
      <c r="AD173" s="11" t="s">
        <v>123</v>
      </c>
      <c r="AE173" s="11" t="s">
        <v>123</v>
      </c>
      <c r="AF173" s="11" t="s">
        <v>115</v>
      </c>
      <c r="AG173" s="11" t="s">
        <v>115</v>
      </c>
      <c r="AH173" s="11" t="s">
        <v>123</v>
      </c>
      <c r="AI173" s="11"/>
      <c r="AJ173" s="11" t="s">
        <v>123</v>
      </c>
      <c r="AK173" s="11" t="s">
        <v>123</v>
      </c>
      <c r="AL173" s="11" t="s">
        <v>123</v>
      </c>
      <c r="AM173" s="11" t="s">
        <v>123</v>
      </c>
      <c r="AN173" s="11" t="s">
        <v>123</v>
      </c>
      <c r="AO173" s="11" t="s">
        <v>123</v>
      </c>
      <c r="AP173" s="11" t="s">
        <v>123</v>
      </c>
      <c r="AQ173" s="11" t="s">
        <v>123</v>
      </c>
      <c r="AR173" s="11"/>
      <c r="AS173" s="11" t="s">
        <v>123</v>
      </c>
      <c r="AT173" s="11" t="s">
        <v>123</v>
      </c>
      <c r="AU173" s="11"/>
      <c r="AV173" s="11"/>
      <c r="AW173" s="11" t="s">
        <v>123</v>
      </c>
      <c r="AX173" s="11"/>
      <c r="AY173" s="11" t="s">
        <v>123</v>
      </c>
      <c r="AZ173" s="11"/>
      <c r="BA173" s="11" t="s">
        <v>123</v>
      </c>
      <c r="BB173" s="11"/>
      <c r="BC173" s="11"/>
      <c r="BD173" s="11"/>
    </row>
    <row r="174" spans="1:56" ht="28.8" x14ac:dyDescent="0.3">
      <c r="A174" s="11" t="s">
        <v>2274</v>
      </c>
      <c r="B174" s="11" t="s">
        <v>2618</v>
      </c>
      <c r="C174" s="11" t="s">
        <v>2959</v>
      </c>
      <c r="D174" s="11" t="s">
        <v>2203</v>
      </c>
      <c r="E174" s="11" t="s">
        <v>818</v>
      </c>
      <c r="F174" s="11" t="s">
        <v>2274</v>
      </c>
      <c r="G174" s="11" t="s">
        <v>115</v>
      </c>
      <c r="H174" s="11" t="s">
        <v>16</v>
      </c>
      <c r="I174" s="11" t="s">
        <v>80</v>
      </c>
      <c r="J174" s="11" t="s">
        <v>80</v>
      </c>
      <c r="K174" s="11" t="s">
        <v>123</v>
      </c>
      <c r="L174" s="11" t="s">
        <v>123</v>
      </c>
      <c r="M174" s="11" t="s">
        <v>123</v>
      </c>
      <c r="N174" s="11" t="s">
        <v>123</v>
      </c>
      <c r="O174" s="11" t="s">
        <v>123</v>
      </c>
      <c r="P174" s="11"/>
      <c r="Q174" s="11" t="s">
        <v>123</v>
      </c>
      <c r="R174" s="11"/>
      <c r="S174" s="11" t="s">
        <v>123</v>
      </c>
      <c r="T174" s="11">
        <v>0</v>
      </c>
      <c r="U174" s="11"/>
      <c r="V174" s="11" t="s">
        <v>123</v>
      </c>
      <c r="W174" s="11" t="s">
        <v>123</v>
      </c>
      <c r="X174" s="11" t="s">
        <v>115</v>
      </c>
      <c r="Y174" s="11" t="s">
        <v>2242</v>
      </c>
      <c r="Z174" s="11" t="s">
        <v>123</v>
      </c>
      <c r="AA174" s="11"/>
      <c r="AB174" s="11" t="s">
        <v>123</v>
      </c>
      <c r="AC174" s="11"/>
      <c r="AD174" s="11" t="s">
        <v>123</v>
      </c>
      <c r="AE174" s="11" t="s">
        <v>123</v>
      </c>
      <c r="AF174" s="11" t="s">
        <v>115</v>
      </c>
      <c r="AG174" s="11" t="s">
        <v>114</v>
      </c>
      <c r="AH174" s="11" t="s">
        <v>123</v>
      </c>
      <c r="AI174" s="11"/>
      <c r="AJ174" s="11" t="s">
        <v>123</v>
      </c>
      <c r="AK174" s="11" t="s">
        <v>123</v>
      </c>
      <c r="AL174" s="11" t="s">
        <v>123</v>
      </c>
      <c r="AM174" s="11" t="s">
        <v>123</v>
      </c>
      <c r="AN174" s="11" t="s">
        <v>123</v>
      </c>
      <c r="AO174" s="11" t="s">
        <v>123</v>
      </c>
      <c r="AP174" s="11" t="s">
        <v>123</v>
      </c>
      <c r="AQ174" s="11" t="s">
        <v>123</v>
      </c>
      <c r="AR174" s="11"/>
      <c r="AS174" s="11" t="s">
        <v>123</v>
      </c>
      <c r="AT174" s="11" t="s">
        <v>123</v>
      </c>
      <c r="AU174" s="11"/>
      <c r="AV174" s="11"/>
      <c r="AW174" s="11" t="s">
        <v>123</v>
      </c>
      <c r="AX174" s="11"/>
      <c r="AY174" s="11" t="s">
        <v>123</v>
      </c>
      <c r="AZ174" s="11"/>
      <c r="BA174" s="11" t="s">
        <v>123</v>
      </c>
      <c r="BB174" s="11"/>
      <c r="BC174" s="11"/>
      <c r="BD174" s="11"/>
    </row>
    <row r="175" spans="1:56" ht="28.8" x14ac:dyDescent="0.3">
      <c r="A175" s="11" t="s">
        <v>894</v>
      </c>
      <c r="B175" s="11" t="s">
        <v>2506</v>
      </c>
      <c r="C175" s="11" t="s">
        <v>2961</v>
      </c>
      <c r="D175" s="11" t="s">
        <v>2040</v>
      </c>
      <c r="E175" s="11" t="s">
        <v>818</v>
      </c>
      <c r="F175" s="11" t="s">
        <v>894</v>
      </c>
      <c r="G175" s="11" t="s">
        <v>115</v>
      </c>
      <c r="H175" s="11" t="s">
        <v>16</v>
      </c>
      <c r="I175" s="11" t="s">
        <v>83</v>
      </c>
      <c r="J175" s="11" t="s">
        <v>83</v>
      </c>
      <c r="K175" s="11" t="s">
        <v>159</v>
      </c>
      <c r="L175" s="11" t="s">
        <v>898</v>
      </c>
      <c r="M175" s="11">
        <v>150</v>
      </c>
      <c r="N175" s="11">
        <v>450000</v>
      </c>
      <c r="O175" s="11" t="s">
        <v>127</v>
      </c>
      <c r="P175" s="11"/>
      <c r="Q175" s="11" t="s">
        <v>603</v>
      </c>
      <c r="R175" s="11"/>
      <c r="S175" s="11">
        <v>100</v>
      </c>
      <c r="T175" s="11" t="s">
        <v>123</v>
      </c>
      <c r="U175" s="11"/>
      <c r="V175" s="11" t="s">
        <v>123</v>
      </c>
      <c r="W175" s="11" t="s">
        <v>123</v>
      </c>
      <c r="X175" s="11" t="s">
        <v>114</v>
      </c>
      <c r="Y175" s="11" t="s">
        <v>123</v>
      </c>
      <c r="Z175" s="11" t="s">
        <v>123</v>
      </c>
      <c r="AA175" s="11"/>
      <c r="AB175" s="11" t="s">
        <v>113</v>
      </c>
      <c r="AC175" s="11"/>
      <c r="AD175" s="11" t="s">
        <v>115</v>
      </c>
      <c r="AE175" s="11" t="s">
        <v>114</v>
      </c>
      <c r="AF175" s="11" t="s">
        <v>115</v>
      </c>
      <c r="AG175" s="11" t="s">
        <v>114</v>
      </c>
      <c r="AH175" s="11" t="s">
        <v>123</v>
      </c>
      <c r="AI175" s="11"/>
      <c r="AJ175" s="11">
        <v>100</v>
      </c>
      <c r="AK175" s="11" t="s">
        <v>123</v>
      </c>
      <c r="AL175" s="11" t="s">
        <v>123</v>
      </c>
      <c r="AM175" s="11" t="s">
        <v>123</v>
      </c>
      <c r="AN175" s="11">
        <v>0</v>
      </c>
      <c r="AO175" s="11">
        <v>2000</v>
      </c>
      <c r="AP175" s="11" t="s">
        <v>123</v>
      </c>
      <c r="AQ175" s="11" t="s">
        <v>123</v>
      </c>
      <c r="AR175" s="11"/>
      <c r="AS175" s="11" t="s">
        <v>115</v>
      </c>
      <c r="AT175" s="11" t="s">
        <v>129</v>
      </c>
      <c r="AU175" s="11"/>
      <c r="AV175" s="11"/>
      <c r="AW175" s="11" t="s">
        <v>118</v>
      </c>
      <c r="AX175" s="11"/>
      <c r="AY175" s="11" t="s">
        <v>123</v>
      </c>
      <c r="AZ175" s="11"/>
      <c r="BA175" s="11" t="s">
        <v>123</v>
      </c>
      <c r="BB175" s="11" t="s">
        <v>1112</v>
      </c>
      <c r="BC175" s="11"/>
      <c r="BD175" s="11"/>
    </row>
    <row r="176" spans="1:56" ht="86.4" x14ac:dyDescent="0.3">
      <c r="A176" s="11" t="s">
        <v>2276</v>
      </c>
      <c r="B176" s="11" t="s">
        <v>2275</v>
      </c>
      <c r="C176" s="11" t="s">
        <v>1467</v>
      </c>
      <c r="D176" s="11" t="s">
        <v>34</v>
      </c>
      <c r="E176" s="11" t="s">
        <v>566</v>
      </c>
      <c r="F176" s="11" t="s">
        <v>2276</v>
      </c>
      <c r="G176" s="11" t="s">
        <v>115</v>
      </c>
      <c r="H176" s="11" t="s">
        <v>94</v>
      </c>
      <c r="I176" s="11" t="s">
        <v>12</v>
      </c>
      <c r="J176" s="11" t="s">
        <v>12</v>
      </c>
      <c r="K176" s="11" t="s">
        <v>123</v>
      </c>
      <c r="L176" s="11" t="s">
        <v>123</v>
      </c>
      <c r="M176" s="11" t="s">
        <v>123</v>
      </c>
      <c r="N176" s="11" t="s">
        <v>123</v>
      </c>
      <c r="O176" s="11" t="s">
        <v>123</v>
      </c>
      <c r="P176" s="11"/>
      <c r="Q176" s="11" t="s">
        <v>123</v>
      </c>
      <c r="R176" s="11"/>
      <c r="S176" s="11" t="s">
        <v>123</v>
      </c>
      <c r="T176" s="11">
        <v>0</v>
      </c>
      <c r="U176" s="11"/>
      <c r="V176" s="11" t="s">
        <v>123</v>
      </c>
      <c r="W176" s="11" t="s">
        <v>123</v>
      </c>
      <c r="X176" s="11" t="s">
        <v>115</v>
      </c>
      <c r="Y176" s="11" t="s">
        <v>123</v>
      </c>
      <c r="Z176" s="11" t="s">
        <v>123</v>
      </c>
      <c r="AA176" s="11"/>
      <c r="AB176" s="11" t="s">
        <v>123</v>
      </c>
      <c r="AC176" s="11"/>
      <c r="AD176" s="11" t="s">
        <v>123</v>
      </c>
      <c r="AE176" s="11" t="s">
        <v>123</v>
      </c>
      <c r="AF176" s="11" t="s">
        <v>115</v>
      </c>
      <c r="AG176" s="11" t="s">
        <v>114</v>
      </c>
      <c r="AH176" s="11" t="s">
        <v>123</v>
      </c>
      <c r="AI176" s="11"/>
      <c r="AJ176" s="11" t="s">
        <v>123</v>
      </c>
      <c r="AK176" s="11" t="s">
        <v>123</v>
      </c>
      <c r="AL176" s="11" t="s">
        <v>123</v>
      </c>
      <c r="AM176" s="11" t="s">
        <v>123</v>
      </c>
      <c r="AN176" s="11" t="s">
        <v>123</v>
      </c>
      <c r="AO176" s="11" t="s">
        <v>123</v>
      </c>
      <c r="AP176" s="11" t="s">
        <v>123</v>
      </c>
      <c r="AQ176" s="11" t="s">
        <v>123</v>
      </c>
      <c r="AR176" s="11"/>
      <c r="AS176" s="11" t="s">
        <v>123</v>
      </c>
      <c r="AT176" s="11" t="s">
        <v>123</v>
      </c>
      <c r="AU176" s="11"/>
      <c r="AV176" s="11"/>
      <c r="AW176" s="11" t="s">
        <v>123</v>
      </c>
      <c r="AX176" s="11"/>
      <c r="AY176" s="11" t="s">
        <v>123</v>
      </c>
      <c r="AZ176" s="11"/>
      <c r="BA176" s="11" t="s">
        <v>123</v>
      </c>
      <c r="BB176" s="11"/>
      <c r="BC176" s="11" t="s">
        <v>1374</v>
      </c>
      <c r="BD176" s="11" t="s">
        <v>1399</v>
      </c>
    </row>
    <row r="177" spans="1:56" ht="57.6" x14ac:dyDescent="0.3">
      <c r="A177" s="11" t="s">
        <v>1399</v>
      </c>
      <c r="B177" s="11" t="s">
        <v>1398</v>
      </c>
      <c r="C177" s="11" t="s">
        <v>1467</v>
      </c>
      <c r="D177" s="11" t="s">
        <v>1400</v>
      </c>
      <c r="E177" s="11" t="s">
        <v>818</v>
      </c>
      <c r="F177" s="11" t="s">
        <v>1565</v>
      </c>
      <c r="G177" s="11" t="s">
        <v>115</v>
      </c>
      <c r="H177" s="11" t="s">
        <v>93</v>
      </c>
      <c r="I177" s="11" t="s">
        <v>6</v>
      </c>
      <c r="J177" s="11" t="s">
        <v>6</v>
      </c>
      <c r="K177" s="11" t="s">
        <v>123</v>
      </c>
      <c r="L177" s="11" t="s">
        <v>123</v>
      </c>
      <c r="M177" s="11" t="s">
        <v>123</v>
      </c>
      <c r="N177" s="11" t="s">
        <v>123</v>
      </c>
      <c r="O177" s="11" t="s">
        <v>123</v>
      </c>
      <c r="P177" s="11"/>
      <c r="Q177" s="11" t="s">
        <v>123</v>
      </c>
      <c r="R177" s="11"/>
      <c r="S177" s="11" t="s">
        <v>123</v>
      </c>
      <c r="T177" s="11">
        <v>0</v>
      </c>
      <c r="U177" s="11"/>
      <c r="V177" s="11" t="s">
        <v>123</v>
      </c>
      <c r="W177" s="11" t="s">
        <v>123</v>
      </c>
      <c r="X177" s="11" t="s">
        <v>123</v>
      </c>
      <c r="Y177" s="11" t="s">
        <v>123</v>
      </c>
      <c r="Z177" s="11" t="s">
        <v>123</v>
      </c>
      <c r="AA177" s="11"/>
      <c r="AB177" s="11" t="s">
        <v>123</v>
      </c>
      <c r="AC177" s="11"/>
      <c r="AD177" s="11" t="s">
        <v>123</v>
      </c>
      <c r="AE177" s="11" t="s">
        <v>123</v>
      </c>
      <c r="AF177" s="11" t="s">
        <v>115</v>
      </c>
      <c r="AG177" s="11" t="s">
        <v>115</v>
      </c>
      <c r="AH177" s="11" t="s">
        <v>123</v>
      </c>
      <c r="AI177" s="11"/>
      <c r="AJ177" s="11" t="s">
        <v>123</v>
      </c>
      <c r="AK177" s="11" t="s">
        <v>123</v>
      </c>
      <c r="AL177" s="11" t="s">
        <v>123</v>
      </c>
      <c r="AM177" s="11" t="s">
        <v>123</v>
      </c>
      <c r="AN177" s="11" t="s">
        <v>123</v>
      </c>
      <c r="AO177" s="11" t="s">
        <v>123</v>
      </c>
      <c r="AP177" s="11" t="s">
        <v>123</v>
      </c>
      <c r="AQ177" s="11" t="s">
        <v>123</v>
      </c>
      <c r="AR177" s="11"/>
      <c r="AS177" s="11" t="s">
        <v>123</v>
      </c>
      <c r="AT177" s="11" t="s">
        <v>123</v>
      </c>
      <c r="AU177" s="11"/>
      <c r="AV177" s="11"/>
      <c r="AW177" s="11" t="s">
        <v>123</v>
      </c>
      <c r="AX177" s="11"/>
      <c r="AY177" s="11" t="s">
        <v>123</v>
      </c>
      <c r="AZ177" s="11"/>
      <c r="BA177" s="11" t="s">
        <v>123</v>
      </c>
      <c r="BB177" s="11"/>
      <c r="BC177" s="11" t="s">
        <v>1393</v>
      </c>
      <c r="BD177" s="11" t="s">
        <v>1370</v>
      </c>
    </row>
    <row r="178" spans="1:56" ht="43.2" x14ac:dyDescent="0.3">
      <c r="A178" s="11" t="s">
        <v>1560</v>
      </c>
      <c r="B178" s="11" t="s">
        <v>1369</v>
      </c>
      <c r="C178" s="11" t="s">
        <v>2961</v>
      </c>
      <c r="D178" s="11" t="s">
        <v>3018</v>
      </c>
      <c r="E178" s="11" t="s">
        <v>818</v>
      </c>
      <c r="F178" s="11" t="s">
        <v>1560</v>
      </c>
      <c r="G178" s="11" t="s">
        <v>115</v>
      </c>
      <c r="H178" s="11" t="s">
        <v>94</v>
      </c>
      <c r="I178" s="11" t="s">
        <v>12</v>
      </c>
      <c r="J178" s="11" t="s">
        <v>1557</v>
      </c>
      <c r="K178" s="11" t="s">
        <v>123</v>
      </c>
      <c r="L178" s="11" t="s">
        <v>123</v>
      </c>
      <c r="M178" s="11">
        <v>20</v>
      </c>
      <c r="N178" s="11" t="s">
        <v>123</v>
      </c>
      <c r="O178" s="11" t="s">
        <v>123</v>
      </c>
      <c r="P178" s="11"/>
      <c r="Q178" s="11" t="s">
        <v>123</v>
      </c>
      <c r="R178" s="11"/>
      <c r="S178" s="11" t="s">
        <v>123</v>
      </c>
      <c r="T178" s="11" t="s">
        <v>123</v>
      </c>
      <c r="U178" s="11"/>
      <c r="V178" s="11" t="s">
        <v>123</v>
      </c>
      <c r="W178" s="11" t="s">
        <v>123</v>
      </c>
      <c r="X178" s="11" t="s">
        <v>115</v>
      </c>
      <c r="Y178" s="11" t="s">
        <v>123</v>
      </c>
      <c r="Z178" s="11" t="s">
        <v>123</v>
      </c>
      <c r="AA178" s="11"/>
      <c r="AB178" s="11" t="s">
        <v>123</v>
      </c>
      <c r="AC178" s="11"/>
      <c r="AD178" s="11" t="s">
        <v>123</v>
      </c>
      <c r="AE178" s="11" t="s">
        <v>123</v>
      </c>
      <c r="AF178" s="11" t="s">
        <v>115</v>
      </c>
      <c r="AG178" s="11" t="s">
        <v>114</v>
      </c>
      <c r="AH178" s="11" t="s">
        <v>123</v>
      </c>
      <c r="AI178" s="11"/>
      <c r="AJ178" s="11" t="s">
        <v>123</v>
      </c>
      <c r="AK178" s="11" t="s">
        <v>123</v>
      </c>
      <c r="AL178" s="11" t="s">
        <v>123</v>
      </c>
      <c r="AM178" s="11" t="s">
        <v>123</v>
      </c>
      <c r="AN178" s="11" t="s">
        <v>123</v>
      </c>
      <c r="AO178" s="11" t="s">
        <v>123</v>
      </c>
      <c r="AP178" s="11" t="s">
        <v>123</v>
      </c>
      <c r="AQ178" s="11" t="s">
        <v>123</v>
      </c>
      <c r="AR178" s="11"/>
      <c r="AS178" s="11" t="s">
        <v>123</v>
      </c>
      <c r="AT178" s="11" t="s">
        <v>123</v>
      </c>
      <c r="AU178" s="11"/>
      <c r="AV178" s="11"/>
      <c r="AW178" s="11" t="s">
        <v>123</v>
      </c>
      <c r="AX178" s="11"/>
      <c r="AY178" s="11" t="s">
        <v>123</v>
      </c>
      <c r="AZ178" s="11"/>
      <c r="BA178" s="11" t="s">
        <v>123</v>
      </c>
      <c r="BB178" s="11"/>
      <c r="BC178" s="11"/>
      <c r="BD178" s="11"/>
    </row>
    <row r="179" spans="1:56" x14ac:dyDescent="0.3">
      <c r="A179" s="11" t="s">
        <v>2277</v>
      </c>
      <c r="B179" s="11" t="s">
        <v>2538</v>
      </c>
      <c r="C179" s="11" t="s">
        <v>44</v>
      </c>
      <c r="D179" s="11" t="s">
        <v>44</v>
      </c>
      <c r="E179" s="11" t="s">
        <v>566</v>
      </c>
      <c r="F179" s="11" t="s">
        <v>2277</v>
      </c>
      <c r="G179" s="11" t="s">
        <v>115</v>
      </c>
      <c r="H179" s="11" t="s">
        <v>16</v>
      </c>
      <c r="I179" s="11" t="s">
        <v>80</v>
      </c>
      <c r="J179" s="11" t="s">
        <v>80</v>
      </c>
      <c r="K179" s="11" t="s">
        <v>123</v>
      </c>
      <c r="L179" s="11" t="s">
        <v>123</v>
      </c>
      <c r="M179" s="11" t="s">
        <v>123</v>
      </c>
      <c r="N179" s="11" t="s">
        <v>123</v>
      </c>
      <c r="O179" s="11" t="s">
        <v>123</v>
      </c>
      <c r="P179" s="11"/>
      <c r="Q179" s="11" t="s">
        <v>123</v>
      </c>
      <c r="R179" s="11"/>
      <c r="S179" s="11" t="s">
        <v>123</v>
      </c>
      <c r="T179" s="11">
        <v>0</v>
      </c>
      <c r="U179" s="11"/>
      <c r="V179" s="11" t="s">
        <v>123</v>
      </c>
      <c r="W179" s="11" t="s">
        <v>123</v>
      </c>
      <c r="X179" s="11" t="s">
        <v>115</v>
      </c>
      <c r="Y179" s="11" t="s">
        <v>123</v>
      </c>
      <c r="Z179" s="11" t="s">
        <v>123</v>
      </c>
      <c r="AA179" s="11"/>
      <c r="AB179" s="11" t="s">
        <v>123</v>
      </c>
      <c r="AC179" s="11"/>
      <c r="AD179" s="11" t="s">
        <v>123</v>
      </c>
      <c r="AE179" s="11" t="s">
        <v>123</v>
      </c>
      <c r="AF179" s="11" t="s">
        <v>115</v>
      </c>
      <c r="AG179" s="11" t="s">
        <v>114</v>
      </c>
      <c r="AH179" s="11" t="s">
        <v>123</v>
      </c>
      <c r="AI179" s="11"/>
      <c r="AJ179" s="11" t="s">
        <v>123</v>
      </c>
      <c r="AK179" s="11" t="s">
        <v>123</v>
      </c>
      <c r="AL179" s="11" t="s">
        <v>123</v>
      </c>
      <c r="AM179" s="11" t="s">
        <v>123</v>
      </c>
      <c r="AN179" s="11" t="s">
        <v>123</v>
      </c>
      <c r="AO179" s="11" t="s">
        <v>123</v>
      </c>
      <c r="AP179" s="11" t="s">
        <v>123</v>
      </c>
      <c r="AQ179" s="11" t="s">
        <v>123</v>
      </c>
      <c r="AR179" s="11"/>
      <c r="AS179" s="11" t="s">
        <v>123</v>
      </c>
      <c r="AT179" s="11" t="s">
        <v>123</v>
      </c>
      <c r="AU179" s="11"/>
      <c r="AV179" s="11"/>
      <c r="AW179" s="11" t="s">
        <v>123</v>
      </c>
      <c r="AX179" s="11"/>
      <c r="AY179" s="11" t="s">
        <v>123</v>
      </c>
      <c r="AZ179" s="11"/>
      <c r="BA179" s="11" t="s">
        <v>123</v>
      </c>
      <c r="BB179" s="11"/>
      <c r="BC179" s="11"/>
      <c r="BD179" s="11"/>
    </row>
    <row r="180" spans="1:56" ht="43.2" x14ac:dyDescent="0.3">
      <c r="A180" s="11" t="s">
        <v>1803</v>
      </c>
      <c r="B180" s="11" t="s">
        <v>1801</v>
      </c>
      <c r="C180" s="11" t="s">
        <v>2962</v>
      </c>
      <c r="D180" s="11" t="s">
        <v>3018</v>
      </c>
      <c r="E180" s="11" t="s">
        <v>818</v>
      </c>
      <c r="F180" s="11" t="s">
        <v>1803</v>
      </c>
      <c r="G180" s="11" t="s">
        <v>115</v>
      </c>
      <c r="H180" s="11" t="s">
        <v>93</v>
      </c>
      <c r="I180" s="11" t="s">
        <v>6</v>
      </c>
      <c r="J180" s="11" t="s">
        <v>6</v>
      </c>
      <c r="K180" s="11" t="s">
        <v>123</v>
      </c>
      <c r="L180" s="11" t="s">
        <v>123</v>
      </c>
      <c r="M180" s="11" t="s">
        <v>123</v>
      </c>
      <c r="N180" s="11" t="s">
        <v>123</v>
      </c>
      <c r="O180" s="11" t="s">
        <v>123</v>
      </c>
      <c r="P180" s="11"/>
      <c r="Q180" s="11" t="s">
        <v>123</v>
      </c>
      <c r="R180" s="11"/>
      <c r="S180" s="11" t="s">
        <v>123</v>
      </c>
      <c r="T180" s="11" t="s">
        <v>123</v>
      </c>
      <c r="U180" s="11"/>
      <c r="V180" s="11" t="s">
        <v>123</v>
      </c>
      <c r="W180" s="11" t="s">
        <v>123</v>
      </c>
      <c r="X180" s="11" t="s">
        <v>123</v>
      </c>
      <c r="Y180" s="11" t="s">
        <v>123</v>
      </c>
      <c r="Z180" s="11" t="s">
        <v>123</v>
      </c>
      <c r="AA180" s="11"/>
      <c r="AB180" s="11" t="s">
        <v>123</v>
      </c>
      <c r="AC180" s="11"/>
      <c r="AD180" s="11" t="s">
        <v>123</v>
      </c>
      <c r="AE180" s="11" t="s">
        <v>123</v>
      </c>
      <c r="AF180" s="11" t="s">
        <v>114</v>
      </c>
      <c r="AG180" s="11" t="s">
        <v>123</v>
      </c>
      <c r="AH180" s="11" t="s">
        <v>123</v>
      </c>
      <c r="AI180" s="11"/>
      <c r="AJ180" s="11" t="s">
        <v>123</v>
      </c>
      <c r="AK180" s="11" t="s">
        <v>123</v>
      </c>
      <c r="AL180" s="11" t="s">
        <v>123</v>
      </c>
      <c r="AM180" s="11" t="s">
        <v>123</v>
      </c>
      <c r="AN180" s="11" t="s">
        <v>123</v>
      </c>
      <c r="AO180" s="11" t="s">
        <v>123</v>
      </c>
      <c r="AP180" s="11" t="s">
        <v>123</v>
      </c>
      <c r="AQ180" s="11" t="s">
        <v>123</v>
      </c>
      <c r="AR180" s="11"/>
      <c r="AS180" s="11" t="s">
        <v>123</v>
      </c>
      <c r="AT180" s="11" t="s">
        <v>123</v>
      </c>
      <c r="AU180" s="11"/>
      <c r="AV180" s="11"/>
      <c r="AW180" s="11" t="s">
        <v>123</v>
      </c>
      <c r="AX180" s="11"/>
      <c r="AY180" s="11" t="s">
        <v>123</v>
      </c>
      <c r="AZ180" s="11"/>
      <c r="BA180" s="11" t="s">
        <v>123</v>
      </c>
      <c r="BB180" s="11"/>
      <c r="BC180" s="11"/>
      <c r="BD180" s="11"/>
    </row>
    <row r="181" spans="1:56" ht="43.2" x14ac:dyDescent="0.3">
      <c r="A181" s="11" t="s">
        <v>1802</v>
      </c>
      <c r="B181" s="11" t="s">
        <v>1801</v>
      </c>
      <c r="C181" s="11" t="s">
        <v>3020</v>
      </c>
      <c r="D181" s="11" t="s">
        <v>3018</v>
      </c>
      <c r="E181" s="11" t="s">
        <v>818</v>
      </c>
      <c r="F181" s="11" t="s">
        <v>1802</v>
      </c>
      <c r="G181" s="11" t="s">
        <v>115</v>
      </c>
      <c r="H181" s="11" t="s">
        <v>93</v>
      </c>
      <c r="I181" s="11" t="s">
        <v>6</v>
      </c>
      <c r="J181" s="11" t="s">
        <v>6</v>
      </c>
      <c r="K181" s="11" t="s">
        <v>2571</v>
      </c>
      <c r="L181" s="11" t="s">
        <v>123</v>
      </c>
      <c r="M181" s="11">
        <v>2550</v>
      </c>
      <c r="N181" s="11" t="s">
        <v>123</v>
      </c>
      <c r="O181" s="11" t="s">
        <v>123</v>
      </c>
      <c r="P181" s="11"/>
      <c r="Q181" s="11" t="s">
        <v>123</v>
      </c>
      <c r="R181" s="11"/>
      <c r="S181" s="11" t="s">
        <v>123</v>
      </c>
      <c r="T181" s="11">
        <v>0</v>
      </c>
      <c r="U181" s="11"/>
      <c r="V181" s="11" t="s">
        <v>123</v>
      </c>
      <c r="W181" s="11" t="s">
        <v>123</v>
      </c>
      <c r="X181" s="11" t="s">
        <v>115</v>
      </c>
      <c r="Y181" s="11" t="s">
        <v>305</v>
      </c>
      <c r="Z181" s="11" t="s">
        <v>123</v>
      </c>
      <c r="AA181" s="11"/>
      <c r="AB181" s="11" t="s">
        <v>123</v>
      </c>
      <c r="AC181" s="11"/>
      <c r="AD181" s="11" t="s">
        <v>123</v>
      </c>
      <c r="AE181" s="11" t="s">
        <v>123</v>
      </c>
      <c r="AF181" s="11" t="s">
        <v>115</v>
      </c>
      <c r="AG181" s="11" t="s">
        <v>115</v>
      </c>
      <c r="AH181" s="11" t="s">
        <v>123</v>
      </c>
      <c r="AI181" s="11"/>
      <c r="AJ181" s="11" t="s">
        <v>123</v>
      </c>
      <c r="AK181" s="11" t="s">
        <v>123</v>
      </c>
      <c r="AL181" s="11" t="s">
        <v>123</v>
      </c>
      <c r="AM181" s="11" t="s">
        <v>123</v>
      </c>
      <c r="AN181" s="11" t="s">
        <v>123</v>
      </c>
      <c r="AO181" s="11" t="s">
        <v>123</v>
      </c>
      <c r="AP181" s="11" t="s">
        <v>123</v>
      </c>
      <c r="AQ181" s="11" t="s">
        <v>123</v>
      </c>
      <c r="AR181" s="11"/>
      <c r="AS181" s="11" t="s">
        <v>123</v>
      </c>
      <c r="AT181" s="11" t="s">
        <v>123</v>
      </c>
      <c r="AU181" s="11"/>
      <c r="AV181" s="11"/>
      <c r="AW181" s="11" t="s">
        <v>123</v>
      </c>
      <c r="AX181" s="11"/>
      <c r="AY181" s="11" t="s">
        <v>123</v>
      </c>
      <c r="AZ181" s="11"/>
      <c r="BA181" s="11" t="s">
        <v>123</v>
      </c>
      <c r="BB181" s="11"/>
      <c r="BC181" s="11"/>
      <c r="BD181" s="11"/>
    </row>
    <row r="182" spans="1:56" ht="43.2" x14ac:dyDescent="0.3">
      <c r="A182" s="11" t="s">
        <v>2279</v>
      </c>
      <c r="B182" s="11" t="s">
        <v>2955</v>
      </c>
      <c r="C182" s="11" t="s">
        <v>2960</v>
      </c>
      <c r="D182" s="26" t="s">
        <v>3018</v>
      </c>
      <c r="E182" s="11" t="s">
        <v>818</v>
      </c>
      <c r="F182" s="11" t="s">
        <v>2279</v>
      </c>
      <c r="G182" s="11" t="s">
        <v>115</v>
      </c>
      <c r="H182" s="11" t="s">
        <v>4</v>
      </c>
      <c r="I182" s="11" t="s">
        <v>55</v>
      </c>
      <c r="J182" s="11" t="s">
        <v>55</v>
      </c>
      <c r="K182" s="11" t="s">
        <v>123</v>
      </c>
      <c r="L182" s="11" t="s">
        <v>123</v>
      </c>
      <c r="M182" s="11" t="s">
        <v>123</v>
      </c>
      <c r="N182" s="11" t="s">
        <v>123</v>
      </c>
      <c r="O182" s="11" t="s">
        <v>123</v>
      </c>
      <c r="P182" s="11"/>
      <c r="Q182" s="11" t="s">
        <v>123</v>
      </c>
      <c r="R182" s="11"/>
      <c r="S182" s="11" t="s">
        <v>123</v>
      </c>
      <c r="T182" s="11">
        <v>0</v>
      </c>
      <c r="U182" s="11"/>
      <c r="V182" s="11" t="s">
        <v>123</v>
      </c>
      <c r="W182" s="11" t="s">
        <v>123</v>
      </c>
      <c r="X182" s="11" t="s">
        <v>115</v>
      </c>
      <c r="Y182" s="11" t="s">
        <v>2215</v>
      </c>
      <c r="Z182" s="11" t="s">
        <v>123</v>
      </c>
      <c r="AA182" s="11"/>
      <c r="AB182" s="11" t="s">
        <v>123</v>
      </c>
      <c r="AC182" s="11"/>
      <c r="AD182" s="11" t="s">
        <v>123</v>
      </c>
      <c r="AE182" s="11" t="s">
        <v>123</v>
      </c>
      <c r="AF182" s="11" t="s">
        <v>115</v>
      </c>
      <c r="AG182" s="11" t="s">
        <v>114</v>
      </c>
      <c r="AH182" s="11" t="s">
        <v>123</v>
      </c>
      <c r="AI182" s="11"/>
      <c r="AJ182" s="11" t="s">
        <v>123</v>
      </c>
      <c r="AK182" s="11" t="s">
        <v>123</v>
      </c>
      <c r="AL182" s="11" t="s">
        <v>123</v>
      </c>
      <c r="AM182" s="11" t="s">
        <v>123</v>
      </c>
      <c r="AN182" s="11" t="s">
        <v>123</v>
      </c>
      <c r="AO182" s="11" t="s">
        <v>123</v>
      </c>
      <c r="AP182" s="11" t="s">
        <v>123</v>
      </c>
      <c r="AQ182" s="11" t="s">
        <v>123</v>
      </c>
      <c r="AR182" s="11"/>
      <c r="AS182" s="11" t="s">
        <v>123</v>
      </c>
      <c r="AT182" s="11" t="s">
        <v>123</v>
      </c>
      <c r="AU182" s="11"/>
      <c r="AV182" s="11"/>
      <c r="AW182" s="11" t="s">
        <v>123</v>
      </c>
      <c r="AX182" s="11"/>
      <c r="AY182" s="11" t="s">
        <v>123</v>
      </c>
      <c r="AZ182" s="11"/>
      <c r="BA182" s="11" t="s">
        <v>123</v>
      </c>
      <c r="BB182" s="11"/>
      <c r="BC182" s="11"/>
      <c r="BD182" s="11"/>
    </row>
    <row r="183" spans="1:56" ht="28.8" x14ac:dyDescent="0.3">
      <c r="A183" s="11" t="s">
        <v>2281</v>
      </c>
      <c r="B183" s="11" t="s">
        <v>2280</v>
      </c>
      <c r="C183" s="11" t="s">
        <v>44</v>
      </c>
      <c r="D183" s="11" t="s">
        <v>44</v>
      </c>
      <c r="E183" s="11" t="s">
        <v>566</v>
      </c>
      <c r="F183" s="11" t="s">
        <v>2281</v>
      </c>
      <c r="G183" s="11" t="s">
        <v>115</v>
      </c>
      <c r="H183" s="11" t="s">
        <v>2</v>
      </c>
      <c r="I183" s="11" t="s">
        <v>89</v>
      </c>
      <c r="J183" s="11" t="s">
        <v>89</v>
      </c>
      <c r="K183" s="11" t="s">
        <v>123</v>
      </c>
      <c r="L183" s="11" t="s">
        <v>123</v>
      </c>
      <c r="M183" s="11">
        <v>54</v>
      </c>
      <c r="N183" s="11" t="s">
        <v>123</v>
      </c>
      <c r="O183" s="11" t="s">
        <v>123</v>
      </c>
      <c r="P183" s="11"/>
      <c r="Q183" s="11" t="s">
        <v>123</v>
      </c>
      <c r="R183" s="11"/>
      <c r="S183" s="11" t="s">
        <v>123</v>
      </c>
      <c r="T183" s="11">
        <v>0</v>
      </c>
      <c r="U183" s="11"/>
      <c r="V183" s="11" t="s">
        <v>123</v>
      </c>
      <c r="W183" s="11" t="s">
        <v>123</v>
      </c>
      <c r="X183" s="11" t="s">
        <v>115</v>
      </c>
      <c r="Y183" s="11" t="s">
        <v>123</v>
      </c>
      <c r="Z183" s="11" t="s">
        <v>123</v>
      </c>
      <c r="AA183" s="11"/>
      <c r="AB183" s="11" t="s">
        <v>123</v>
      </c>
      <c r="AC183" s="11"/>
      <c r="AD183" s="11" t="s">
        <v>123</v>
      </c>
      <c r="AE183" s="11" t="s">
        <v>123</v>
      </c>
      <c r="AF183" s="11" t="s">
        <v>115</v>
      </c>
      <c r="AG183" s="11" t="s">
        <v>114</v>
      </c>
      <c r="AH183" s="11" t="s">
        <v>123</v>
      </c>
      <c r="AI183" s="11"/>
      <c r="AJ183" s="11" t="s">
        <v>123</v>
      </c>
      <c r="AK183" s="11" t="s">
        <v>123</v>
      </c>
      <c r="AL183" s="11" t="s">
        <v>123</v>
      </c>
      <c r="AM183" s="11" t="s">
        <v>123</v>
      </c>
      <c r="AN183" s="11" t="s">
        <v>123</v>
      </c>
      <c r="AO183" s="11" t="s">
        <v>123</v>
      </c>
      <c r="AP183" s="11" t="s">
        <v>123</v>
      </c>
      <c r="AQ183" s="11" t="s">
        <v>123</v>
      </c>
      <c r="AR183" s="11"/>
      <c r="AS183" s="11" t="s">
        <v>123</v>
      </c>
      <c r="AT183" s="11" t="s">
        <v>123</v>
      </c>
      <c r="AU183" s="11"/>
      <c r="AV183" s="11"/>
      <c r="AW183" s="11" t="s">
        <v>123</v>
      </c>
      <c r="AX183" s="11"/>
      <c r="AY183" s="11" t="s">
        <v>123</v>
      </c>
      <c r="AZ183" s="11"/>
      <c r="BA183" s="11" t="s">
        <v>123</v>
      </c>
      <c r="BB183" s="11"/>
      <c r="BC183" s="11"/>
      <c r="BD183" s="11"/>
    </row>
    <row r="184" spans="1:56" ht="28.8" x14ac:dyDescent="0.3">
      <c r="A184" s="11" t="s">
        <v>2282</v>
      </c>
      <c r="B184" s="11" t="s">
        <v>3022</v>
      </c>
      <c r="C184" s="11" t="s">
        <v>2961</v>
      </c>
      <c r="D184" s="11" t="s">
        <v>2203</v>
      </c>
      <c r="E184" s="11" t="s">
        <v>1155</v>
      </c>
      <c r="F184" s="11" t="s">
        <v>2282</v>
      </c>
      <c r="G184" s="11" t="s">
        <v>115</v>
      </c>
      <c r="H184" s="11" t="s">
        <v>16</v>
      </c>
      <c r="I184" s="11" t="s">
        <v>82</v>
      </c>
      <c r="J184" s="11" t="s">
        <v>82</v>
      </c>
      <c r="K184" s="11" t="s">
        <v>123</v>
      </c>
      <c r="L184" s="11" t="s">
        <v>123</v>
      </c>
      <c r="M184" s="11" t="s">
        <v>123</v>
      </c>
      <c r="N184" s="11" t="s">
        <v>123</v>
      </c>
      <c r="O184" s="11" t="s">
        <v>123</v>
      </c>
      <c r="P184" s="11"/>
      <c r="Q184" s="11" t="s">
        <v>123</v>
      </c>
      <c r="R184" s="11"/>
      <c r="S184" s="11" t="s">
        <v>123</v>
      </c>
      <c r="T184" s="11">
        <v>0</v>
      </c>
      <c r="U184" s="11"/>
      <c r="V184" s="11" t="s">
        <v>123</v>
      </c>
      <c r="W184" s="11" t="s">
        <v>123</v>
      </c>
      <c r="X184" s="11" t="s">
        <v>115</v>
      </c>
      <c r="Y184" s="11" t="s">
        <v>123</v>
      </c>
      <c r="Z184" s="11" t="s">
        <v>123</v>
      </c>
      <c r="AA184" s="11"/>
      <c r="AB184" s="11" t="s">
        <v>123</v>
      </c>
      <c r="AC184" s="11"/>
      <c r="AD184" s="11" t="s">
        <v>123</v>
      </c>
      <c r="AE184" s="11" t="s">
        <v>123</v>
      </c>
      <c r="AF184" s="11" t="s">
        <v>115</v>
      </c>
      <c r="AG184" s="11" t="s">
        <v>114</v>
      </c>
      <c r="AH184" s="11" t="s">
        <v>123</v>
      </c>
      <c r="AI184" s="11"/>
      <c r="AJ184" s="11" t="s">
        <v>123</v>
      </c>
      <c r="AK184" s="11" t="s">
        <v>123</v>
      </c>
      <c r="AL184" s="11" t="s">
        <v>123</v>
      </c>
      <c r="AM184" s="11" t="s">
        <v>123</v>
      </c>
      <c r="AN184" s="11" t="s">
        <v>123</v>
      </c>
      <c r="AO184" s="11" t="s">
        <v>123</v>
      </c>
      <c r="AP184" s="11" t="s">
        <v>123</v>
      </c>
      <c r="AQ184" s="11" t="s">
        <v>123</v>
      </c>
      <c r="AR184" s="11"/>
      <c r="AS184" s="11" t="s">
        <v>123</v>
      </c>
      <c r="AT184" s="11" t="s">
        <v>123</v>
      </c>
      <c r="AU184" s="11"/>
      <c r="AV184" s="11"/>
      <c r="AW184" s="11" t="s">
        <v>123</v>
      </c>
      <c r="AX184" s="11"/>
      <c r="AY184" s="11" t="s">
        <v>123</v>
      </c>
      <c r="AZ184" s="11"/>
      <c r="BA184" s="11" t="s">
        <v>123</v>
      </c>
      <c r="BB184" s="11"/>
      <c r="BC184" s="11"/>
      <c r="BD184" s="11"/>
    </row>
    <row r="185" spans="1:56" ht="158.4" x14ac:dyDescent="0.3">
      <c r="A185" s="11" t="s">
        <v>179</v>
      </c>
      <c r="B185" s="11" t="s">
        <v>1528</v>
      </c>
      <c r="C185" s="11" t="s">
        <v>2959</v>
      </c>
      <c r="D185" s="11" t="s">
        <v>3018</v>
      </c>
      <c r="E185" s="11" t="s">
        <v>818</v>
      </c>
      <c r="F185" s="11" t="s">
        <v>179</v>
      </c>
      <c r="G185" s="11" t="s">
        <v>115</v>
      </c>
      <c r="H185" s="11" t="s">
        <v>16</v>
      </c>
      <c r="I185" s="11" t="s">
        <v>80</v>
      </c>
      <c r="J185" s="11" t="s">
        <v>80</v>
      </c>
      <c r="K185" s="11" t="s">
        <v>704</v>
      </c>
      <c r="L185" s="11" t="s">
        <v>109</v>
      </c>
      <c r="M185" s="11">
        <v>66818</v>
      </c>
      <c r="N185" s="11">
        <v>135737</v>
      </c>
      <c r="O185" s="11" t="s">
        <v>110</v>
      </c>
      <c r="P185" s="11"/>
      <c r="Q185" s="11" t="s">
        <v>603</v>
      </c>
      <c r="R185" s="11"/>
      <c r="S185" s="11" t="s">
        <v>123</v>
      </c>
      <c r="T185" s="11" t="s">
        <v>123</v>
      </c>
      <c r="U185" s="11"/>
      <c r="V185" s="11">
        <v>15</v>
      </c>
      <c r="W185" s="11">
        <v>85</v>
      </c>
      <c r="X185" s="11" t="s">
        <v>115</v>
      </c>
      <c r="Y185" s="11" t="s">
        <v>184</v>
      </c>
      <c r="Z185" s="11" t="s">
        <v>112</v>
      </c>
      <c r="AA185" s="11"/>
      <c r="AB185" s="11" t="s">
        <v>1282</v>
      </c>
      <c r="AC185" s="11"/>
      <c r="AD185" s="11" t="s">
        <v>115</v>
      </c>
      <c r="AE185" s="11" t="s">
        <v>115</v>
      </c>
      <c r="AF185" s="11" t="s">
        <v>115</v>
      </c>
      <c r="AG185" s="11" t="s">
        <v>114</v>
      </c>
      <c r="AH185" s="11" t="s">
        <v>2808</v>
      </c>
      <c r="AI185" s="11"/>
      <c r="AJ185" s="11">
        <v>90</v>
      </c>
      <c r="AK185" s="11">
        <v>0</v>
      </c>
      <c r="AL185" s="11">
        <v>0</v>
      </c>
      <c r="AM185" s="11">
        <v>0</v>
      </c>
      <c r="AN185" s="11">
        <v>4</v>
      </c>
      <c r="AO185" s="11">
        <v>60000</v>
      </c>
      <c r="AP185" s="11" t="s">
        <v>117</v>
      </c>
      <c r="AQ185" s="11" t="s">
        <v>114</v>
      </c>
      <c r="AR185" s="11"/>
      <c r="AS185" s="11" t="s">
        <v>114</v>
      </c>
      <c r="AT185" s="11" t="s">
        <v>123</v>
      </c>
      <c r="AU185" s="11"/>
      <c r="AV185" s="11"/>
      <c r="AW185" s="11" t="s">
        <v>118</v>
      </c>
      <c r="AX185" s="11"/>
      <c r="AY185" s="11" t="s">
        <v>126</v>
      </c>
      <c r="AZ185" s="11" t="s">
        <v>218</v>
      </c>
      <c r="BA185" s="11" t="s">
        <v>114</v>
      </c>
      <c r="BB185" s="11"/>
      <c r="BC185" s="11"/>
      <c r="BD185" s="11"/>
    </row>
    <row r="186" spans="1:56" ht="28.8" x14ac:dyDescent="0.3">
      <c r="A186" s="11" t="s">
        <v>2587</v>
      </c>
      <c r="B186" s="11" t="s">
        <v>2634</v>
      </c>
      <c r="C186" s="11" t="s">
        <v>44</v>
      </c>
      <c r="D186" s="11" t="s">
        <v>44</v>
      </c>
      <c r="E186" s="11" t="s">
        <v>818</v>
      </c>
      <c r="F186" s="11" t="s">
        <v>2588</v>
      </c>
      <c r="G186" s="11" t="s">
        <v>115</v>
      </c>
      <c r="H186" s="11" t="s">
        <v>611</v>
      </c>
      <c r="I186" s="11" t="s">
        <v>11</v>
      </c>
      <c r="J186" s="11" t="s">
        <v>11</v>
      </c>
      <c r="K186" s="11" t="s">
        <v>123</v>
      </c>
      <c r="L186" s="11" t="s">
        <v>123</v>
      </c>
      <c r="M186" s="11" t="s">
        <v>123</v>
      </c>
      <c r="N186" s="11" t="s">
        <v>123</v>
      </c>
      <c r="O186" s="11" t="s">
        <v>123</v>
      </c>
      <c r="P186" s="11"/>
      <c r="Q186" s="11" t="s">
        <v>123</v>
      </c>
      <c r="R186" s="11"/>
      <c r="S186" s="11" t="s">
        <v>123</v>
      </c>
      <c r="T186" s="11">
        <v>0</v>
      </c>
      <c r="U186" s="11"/>
      <c r="V186" s="11" t="s">
        <v>123</v>
      </c>
      <c r="W186" s="11" t="s">
        <v>123</v>
      </c>
      <c r="X186" s="11" t="s">
        <v>115</v>
      </c>
      <c r="Y186" s="11" t="s">
        <v>123</v>
      </c>
      <c r="Z186" s="11" t="s">
        <v>123</v>
      </c>
      <c r="AA186" s="11"/>
      <c r="AB186" s="11" t="s">
        <v>123</v>
      </c>
      <c r="AC186" s="11"/>
      <c r="AD186" s="11" t="s">
        <v>123</v>
      </c>
      <c r="AE186" s="11" t="s">
        <v>123</v>
      </c>
      <c r="AF186" s="11" t="s">
        <v>115</v>
      </c>
      <c r="AG186" s="11" t="s">
        <v>114</v>
      </c>
      <c r="AH186" s="11" t="s">
        <v>123</v>
      </c>
      <c r="AI186" s="11"/>
      <c r="AJ186" s="11" t="s">
        <v>123</v>
      </c>
      <c r="AK186" s="11" t="s">
        <v>123</v>
      </c>
      <c r="AL186" s="11" t="s">
        <v>123</v>
      </c>
      <c r="AM186" s="11" t="s">
        <v>123</v>
      </c>
      <c r="AN186" s="11" t="s">
        <v>123</v>
      </c>
      <c r="AO186" s="11" t="s">
        <v>123</v>
      </c>
      <c r="AP186" s="11" t="s">
        <v>123</v>
      </c>
      <c r="AQ186" s="11" t="s">
        <v>123</v>
      </c>
      <c r="AR186" s="11"/>
      <c r="AS186" s="11" t="s">
        <v>123</v>
      </c>
      <c r="AT186" s="11" t="s">
        <v>123</v>
      </c>
      <c r="AU186" s="11"/>
      <c r="AV186" s="11"/>
      <c r="AW186" s="11" t="s">
        <v>123</v>
      </c>
      <c r="AX186" s="11"/>
      <c r="AY186" s="11" t="s">
        <v>123</v>
      </c>
      <c r="AZ186" s="11"/>
      <c r="BA186" s="11" t="s">
        <v>123</v>
      </c>
      <c r="BB186" s="11"/>
      <c r="BC186" s="11"/>
      <c r="BD186" s="11"/>
    </row>
    <row r="187" spans="1:56" ht="158.4" x14ac:dyDescent="0.3">
      <c r="A187" s="11" t="s">
        <v>409</v>
      </c>
      <c r="B187" s="11" t="s">
        <v>765</v>
      </c>
      <c r="C187" s="11" t="s">
        <v>44</v>
      </c>
      <c r="D187" s="11" t="s">
        <v>44</v>
      </c>
      <c r="E187" s="11" t="s">
        <v>818</v>
      </c>
      <c r="F187" s="11" t="s">
        <v>409</v>
      </c>
      <c r="G187" s="11" t="s">
        <v>115</v>
      </c>
      <c r="H187" s="11" t="s">
        <v>4</v>
      </c>
      <c r="I187" s="11" t="s">
        <v>59</v>
      </c>
      <c r="J187" s="11" t="s">
        <v>2313</v>
      </c>
      <c r="K187" s="11" t="s">
        <v>1076</v>
      </c>
      <c r="L187" s="11" t="s">
        <v>731</v>
      </c>
      <c r="M187" s="11">
        <v>1904</v>
      </c>
      <c r="N187" s="11" t="s">
        <v>123</v>
      </c>
      <c r="O187" s="11" t="s">
        <v>133</v>
      </c>
      <c r="P187" s="11"/>
      <c r="Q187" s="11" t="s">
        <v>111</v>
      </c>
      <c r="R187" s="11"/>
      <c r="S187" s="11">
        <v>100</v>
      </c>
      <c r="T187" s="11">
        <v>0</v>
      </c>
      <c r="U187" s="11" t="s">
        <v>114</v>
      </c>
      <c r="V187" s="11" t="s">
        <v>123</v>
      </c>
      <c r="W187" s="11" t="s">
        <v>123</v>
      </c>
      <c r="X187" s="11" t="s">
        <v>115</v>
      </c>
      <c r="Y187" s="11" t="s">
        <v>2157</v>
      </c>
      <c r="Z187" s="11" t="s">
        <v>112</v>
      </c>
      <c r="AA187" s="11"/>
      <c r="AB187" s="11" t="s">
        <v>1283</v>
      </c>
      <c r="AC187" s="11"/>
      <c r="AD187" s="11" t="s">
        <v>114</v>
      </c>
      <c r="AE187" s="11" t="s">
        <v>115</v>
      </c>
      <c r="AF187" s="11" t="s">
        <v>115</v>
      </c>
      <c r="AG187" s="11" t="s">
        <v>114</v>
      </c>
      <c r="AH187" s="11" t="s">
        <v>153</v>
      </c>
      <c r="AI187" s="11"/>
      <c r="AJ187" s="11" t="s">
        <v>123</v>
      </c>
      <c r="AK187" s="11">
        <v>2</v>
      </c>
      <c r="AL187" s="11">
        <v>0</v>
      </c>
      <c r="AM187" s="11">
        <v>2</v>
      </c>
      <c r="AN187" s="11" t="s">
        <v>123</v>
      </c>
      <c r="AO187" s="11" t="s">
        <v>123</v>
      </c>
      <c r="AP187" s="11">
        <v>0</v>
      </c>
      <c r="AQ187" s="11" t="s">
        <v>114</v>
      </c>
      <c r="AR187" s="11"/>
      <c r="AS187" s="11" t="s">
        <v>115</v>
      </c>
      <c r="AT187" s="11" t="s">
        <v>129</v>
      </c>
      <c r="AU187" s="11"/>
      <c r="AV187" s="11"/>
      <c r="AW187" s="11" t="s">
        <v>613</v>
      </c>
      <c r="AX187" s="11"/>
      <c r="AY187" s="11" t="s">
        <v>123</v>
      </c>
      <c r="AZ187" s="11"/>
      <c r="BA187" s="11" t="s">
        <v>114</v>
      </c>
      <c r="BB187" s="11" t="s">
        <v>410</v>
      </c>
      <c r="BC187" s="11"/>
      <c r="BD187" s="11"/>
    </row>
    <row r="188" spans="1:56" ht="28.8" x14ac:dyDescent="0.3">
      <c r="A188" s="11" t="s">
        <v>2285</v>
      </c>
      <c r="B188" s="11" t="s">
        <v>2284</v>
      </c>
      <c r="C188" s="11" t="s">
        <v>2959</v>
      </c>
      <c r="D188" s="11" t="s">
        <v>2203</v>
      </c>
      <c r="E188" s="11" t="s">
        <v>566</v>
      </c>
      <c r="F188" s="11" t="s">
        <v>2285</v>
      </c>
      <c r="G188" s="11" t="s">
        <v>115</v>
      </c>
      <c r="H188" s="11" t="s">
        <v>4</v>
      </c>
      <c r="I188" s="11" t="s">
        <v>59</v>
      </c>
      <c r="J188" s="11" t="s">
        <v>59</v>
      </c>
      <c r="K188" s="11" t="s">
        <v>123</v>
      </c>
      <c r="L188" s="11" t="s">
        <v>123</v>
      </c>
      <c r="M188" s="11">
        <v>149991</v>
      </c>
      <c r="N188" s="11" t="s">
        <v>123</v>
      </c>
      <c r="O188" s="11" t="s">
        <v>123</v>
      </c>
      <c r="P188" s="11"/>
      <c r="Q188" s="11" t="s">
        <v>123</v>
      </c>
      <c r="R188" s="11"/>
      <c r="S188" s="11" t="s">
        <v>123</v>
      </c>
      <c r="T188" s="11">
        <v>0</v>
      </c>
      <c r="U188" s="11"/>
      <c r="V188" s="11" t="s">
        <v>123</v>
      </c>
      <c r="W188" s="11" t="s">
        <v>123</v>
      </c>
      <c r="X188" s="11" t="s">
        <v>115</v>
      </c>
      <c r="Y188" s="11" t="s">
        <v>2157</v>
      </c>
      <c r="Z188" s="11" t="s">
        <v>123</v>
      </c>
      <c r="AA188" s="11"/>
      <c r="AB188" s="11" t="s">
        <v>123</v>
      </c>
      <c r="AC188" s="11"/>
      <c r="AD188" s="11" t="s">
        <v>123</v>
      </c>
      <c r="AE188" s="11" t="s">
        <v>123</v>
      </c>
      <c r="AF188" s="11" t="s">
        <v>115</v>
      </c>
      <c r="AG188" s="11" t="s">
        <v>115</v>
      </c>
      <c r="AH188" s="11" t="s">
        <v>123</v>
      </c>
      <c r="AI188" s="11"/>
      <c r="AJ188" s="11" t="s">
        <v>123</v>
      </c>
      <c r="AK188" s="11" t="s">
        <v>123</v>
      </c>
      <c r="AL188" s="11" t="s">
        <v>123</v>
      </c>
      <c r="AM188" s="11" t="s">
        <v>123</v>
      </c>
      <c r="AN188" s="11" t="s">
        <v>123</v>
      </c>
      <c r="AO188" s="11" t="s">
        <v>123</v>
      </c>
      <c r="AP188" s="11" t="s">
        <v>123</v>
      </c>
      <c r="AQ188" s="11" t="s">
        <v>123</v>
      </c>
      <c r="AR188" s="11"/>
      <c r="AS188" s="11" t="s">
        <v>123</v>
      </c>
      <c r="AT188" s="11" t="s">
        <v>123</v>
      </c>
      <c r="AU188" s="11"/>
      <c r="AV188" s="11"/>
      <c r="AW188" s="11" t="s">
        <v>123</v>
      </c>
      <c r="AX188" s="11"/>
      <c r="AY188" s="11" t="s">
        <v>123</v>
      </c>
      <c r="AZ188" s="11"/>
      <c r="BA188" s="11" t="s">
        <v>123</v>
      </c>
      <c r="BB188" s="11"/>
      <c r="BC188" s="11"/>
      <c r="BD188" s="11"/>
    </row>
    <row r="189" spans="1:56" x14ac:dyDescent="0.3">
      <c r="A189" s="11" t="s">
        <v>2287</v>
      </c>
      <c r="B189" s="11" t="s">
        <v>2286</v>
      </c>
      <c r="C189" s="11" t="s">
        <v>44</v>
      </c>
      <c r="D189" s="11" t="s">
        <v>34</v>
      </c>
      <c r="E189" s="11" t="s">
        <v>818</v>
      </c>
      <c r="F189" s="11" t="s">
        <v>2287</v>
      </c>
      <c r="G189" s="11" t="s">
        <v>115</v>
      </c>
      <c r="H189" s="11" t="s">
        <v>93</v>
      </c>
      <c r="I189" s="11" t="s">
        <v>6</v>
      </c>
      <c r="J189" s="11" t="s">
        <v>2288</v>
      </c>
      <c r="K189" s="11" t="s">
        <v>123</v>
      </c>
      <c r="L189" s="11" t="s">
        <v>123</v>
      </c>
      <c r="M189" s="11" t="s">
        <v>123</v>
      </c>
      <c r="N189" s="11" t="s">
        <v>123</v>
      </c>
      <c r="O189" s="11" t="s">
        <v>123</v>
      </c>
      <c r="P189" s="11"/>
      <c r="Q189" s="11" t="s">
        <v>123</v>
      </c>
      <c r="R189" s="11"/>
      <c r="S189" s="11" t="s">
        <v>123</v>
      </c>
      <c r="T189" s="11">
        <v>0</v>
      </c>
      <c r="U189" s="11"/>
      <c r="V189" s="11" t="s">
        <v>123</v>
      </c>
      <c r="W189" s="11" t="s">
        <v>123</v>
      </c>
      <c r="X189" s="11" t="s">
        <v>115</v>
      </c>
      <c r="Y189" s="11" t="s">
        <v>123</v>
      </c>
      <c r="Z189" s="11" t="s">
        <v>123</v>
      </c>
      <c r="AA189" s="11"/>
      <c r="AB189" s="11" t="s">
        <v>123</v>
      </c>
      <c r="AC189" s="11"/>
      <c r="AD189" s="11" t="s">
        <v>123</v>
      </c>
      <c r="AE189" s="11" t="s">
        <v>123</v>
      </c>
      <c r="AF189" s="11" t="s">
        <v>115</v>
      </c>
      <c r="AG189" s="11" t="s">
        <v>115</v>
      </c>
      <c r="AH189" s="11" t="s">
        <v>123</v>
      </c>
      <c r="AI189" s="11"/>
      <c r="AJ189" s="11" t="s">
        <v>123</v>
      </c>
      <c r="AK189" s="11" t="s">
        <v>123</v>
      </c>
      <c r="AL189" s="11" t="s">
        <v>123</v>
      </c>
      <c r="AM189" s="11" t="s">
        <v>123</v>
      </c>
      <c r="AN189" s="11" t="s">
        <v>123</v>
      </c>
      <c r="AO189" s="11" t="s">
        <v>123</v>
      </c>
      <c r="AP189" s="11" t="s">
        <v>123</v>
      </c>
      <c r="AQ189" s="11" t="s">
        <v>123</v>
      </c>
      <c r="AR189" s="11"/>
      <c r="AS189" s="11" t="s">
        <v>123</v>
      </c>
      <c r="AT189" s="11" t="s">
        <v>123</v>
      </c>
      <c r="AU189" s="11"/>
      <c r="AV189" s="11"/>
      <c r="AW189" s="11" t="s">
        <v>123</v>
      </c>
      <c r="AX189" s="11"/>
      <c r="AY189" s="11" t="s">
        <v>123</v>
      </c>
      <c r="AZ189" s="11"/>
      <c r="BA189" s="11" t="s">
        <v>123</v>
      </c>
      <c r="BB189" s="11"/>
      <c r="BC189" s="11"/>
      <c r="BD189" s="11"/>
    </row>
    <row r="190" spans="1:56" ht="28.8" x14ac:dyDescent="0.3">
      <c r="A190" s="11" t="s">
        <v>2289</v>
      </c>
      <c r="B190" s="11" t="s">
        <v>758</v>
      </c>
      <c r="C190" s="11" t="s">
        <v>44</v>
      </c>
      <c r="D190" s="11" t="s">
        <v>44</v>
      </c>
      <c r="E190" s="11" t="s">
        <v>818</v>
      </c>
      <c r="F190" s="11" t="s">
        <v>2289</v>
      </c>
      <c r="G190" s="11" t="s">
        <v>115</v>
      </c>
      <c r="H190" s="11" t="s">
        <v>4</v>
      </c>
      <c r="I190" s="11" t="s">
        <v>53</v>
      </c>
      <c r="J190" s="11" t="s">
        <v>53</v>
      </c>
      <c r="K190" s="11" t="s">
        <v>123</v>
      </c>
      <c r="L190" s="11" t="s">
        <v>123</v>
      </c>
      <c r="M190" s="11" t="s">
        <v>123</v>
      </c>
      <c r="N190" s="11" t="s">
        <v>123</v>
      </c>
      <c r="O190" s="11" t="s">
        <v>123</v>
      </c>
      <c r="P190" s="11"/>
      <c r="Q190" s="11" t="s">
        <v>123</v>
      </c>
      <c r="R190" s="11"/>
      <c r="S190" s="11" t="s">
        <v>123</v>
      </c>
      <c r="T190" s="11">
        <v>0</v>
      </c>
      <c r="U190" s="11"/>
      <c r="V190" s="11" t="s">
        <v>123</v>
      </c>
      <c r="W190" s="11" t="s">
        <v>123</v>
      </c>
      <c r="X190" s="11" t="s">
        <v>115</v>
      </c>
      <c r="Y190" s="11" t="s">
        <v>2157</v>
      </c>
      <c r="Z190" s="11" t="s">
        <v>123</v>
      </c>
      <c r="AA190" s="11"/>
      <c r="AB190" s="11" t="s">
        <v>123</v>
      </c>
      <c r="AC190" s="11"/>
      <c r="AD190" s="11" t="s">
        <v>123</v>
      </c>
      <c r="AE190" s="11" t="s">
        <v>123</v>
      </c>
      <c r="AF190" s="11" t="s">
        <v>115</v>
      </c>
      <c r="AG190" s="11" t="s">
        <v>115</v>
      </c>
      <c r="AH190" s="11" t="s">
        <v>123</v>
      </c>
      <c r="AI190" s="11"/>
      <c r="AJ190" s="11" t="s">
        <v>123</v>
      </c>
      <c r="AK190" s="11" t="s">
        <v>123</v>
      </c>
      <c r="AL190" s="11" t="s">
        <v>123</v>
      </c>
      <c r="AM190" s="11" t="s">
        <v>123</v>
      </c>
      <c r="AN190" s="11" t="s">
        <v>123</v>
      </c>
      <c r="AO190" s="11" t="s">
        <v>123</v>
      </c>
      <c r="AP190" s="11" t="s">
        <v>123</v>
      </c>
      <c r="AQ190" s="11" t="s">
        <v>123</v>
      </c>
      <c r="AR190" s="11"/>
      <c r="AS190" s="11" t="s">
        <v>123</v>
      </c>
      <c r="AT190" s="11" t="s">
        <v>123</v>
      </c>
      <c r="AU190" s="11"/>
      <c r="AV190" s="11"/>
      <c r="AW190" s="11" t="s">
        <v>123</v>
      </c>
      <c r="AX190" s="11"/>
      <c r="AY190" s="11" t="s">
        <v>123</v>
      </c>
      <c r="AZ190" s="11"/>
      <c r="BA190" s="11" t="s">
        <v>123</v>
      </c>
      <c r="BB190" s="11"/>
      <c r="BC190" s="11" t="s">
        <v>1368</v>
      </c>
      <c r="BD190" s="11" t="s">
        <v>1490</v>
      </c>
    </row>
    <row r="191" spans="1:56" x14ac:dyDescent="0.3">
      <c r="A191" s="11" t="s">
        <v>1575</v>
      </c>
      <c r="B191" s="11" t="s">
        <v>1489</v>
      </c>
      <c r="C191" s="11" t="s">
        <v>1467</v>
      </c>
      <c r="D191" s="11" t="s">
        <v>1362</v>
      </c>
      <c r="E191" s="11" t="s">
        <v>818</v>
      </c>
      <c r="F191" s="11" t="s">
        <v>1575</v>
      </c>
      <c r="G191" s="11" t="s">
        <v>115</v>
      </c>
      <c r="H191" s="11" t="s">
        <v>17</v>
      </c>
      <c r="I191" s="11" t="s">
        <v>98</v>
      </c>
      <c r="J191" s="11" t="s">
        <v>1491</v>
      </c>
      <c r="K191" s="11" t="s">
        <v>123</v>
      </c>
      <c r="L191" s="11" t="s">
        <v>123</v>
      </c>
      <c r="M191" s="11" t="s">
        <v>123</v>
      </c>
      <c r="N191" s="11" t="s">
        <v>123</v>
      </c>
      <c r="O191" s="11" t="s">
        <v>123</v>
      </c>
      <c r="P191" s="11"/>
      <c r="Q191" s="11" t="s">
        <v>123</v>
      </c>
      <c r="R191" s="11"/>
      <c r="S191" s="11" t="s">
        <v>123</v>
      </c>
      <c r="T191" s="11">
        <v>0</v>
      </c>
      <c r="U191" s="11"/>
      <c r="V191" s="11" t="s">
        <v>123</v>
      </c>
      <c r="W191" s="11" t="s">
        <v>123</v>
      </c>
      <c r="X191" s="11" t="s">
        <v>123</v>
      </c>
      <c r="Y191" s="11" t="s">
        <v>123</v>
      </c>
      <c r="Z191" s="11" t="s">
        <v>123</v>
      </c>
      <c r="AA191" s="11"/>
      <c r="AB191" s="11" t="s">
        <v>123</v>
      </c>
      <c r="AC191" s="11"/>
      <c r="AD191" s="11" t="s">
        <v>123</v>
      </c>
      <c r="AE191" s="11" t="s">
        <v>123</v>
      </c>
      <c r="AF191" s="11" t="s">
        <v>115</v>
      </c>
      <c r="AG191" s="11" t="s">
        <v>123</v>
      </c>
      <c r="AH191" s="11" t="s">
        <v>123</v>
      </c>
      <c r="AI191" s="11"/>
      <c r="AJ191" s="11" t="s">
        <v>123</v>
      </c>
      <c r="AK191" s="11" t="s">
        <v>123</v>
      </c>
      <c r="AL191" s="11" t="s">
        <v>123</v>
      </c>
      <c r="AM191" s="11" t="s">
        <v>123</v>
      </c>
      <c r="AN191" s="11" t="s">
        <v>123</v>
      </c>
      <c r="AO191" s="11" t="s">
        <v>123</v>
      </c>
      <c r="AP191" s="11" t="s">
        <v>123</v>
      </c>
      <c r="AQ191" s="11" t="s">
        <v>123</v>
      </c>
      <c r="AR191" s="11"/>
      <c r="AS191" s="11" t="s">
        <v>123</v>
      </c>
      <c r="AT191" s="11" t="s">
        <v>123</v>
      </c>
      <c r="AU191" s="11"/>
      <c r="AV191" s="11"/>
      <c r="AW191" s="11" t="s">
        <v>123</v>
      </c>
      <c r="AX191" s="11"/>
      <c r="AY191" s="11" t="s">
        <v>123</v>
      </c>
      <c r="AZ191" s="11"/>
      <c r="BA191" s="11" t="s">
        <v>123</v>
      </c>
      <c r="BB191" s="11"/>
      <c r="BC191" s="11"/>
      <c r="BD191" s="11"/>
    </row>
    <row r="192" spans="1:56" ht="28.8" x14ac:dyDescent="0.3">
      <c r="A192" s="11" t="s">
        <v>2291</v>
      </c>
      <c r="B192" s="11" t="s">
        <v>2290</v>
      </c>
      <c r="C192" s="11" t="s">
        <v>1467</v>
      </c>
      <c r="D192" s="11" t="s">
        <v>34</v>
      </c>
      <c r="E192" s="11" t="s">
        <v>818</v>
      </c>
      <c r="F192" s="11" t="s">
        <v>2291</v>
      </c>
      <c r="G192" s="11" t="s">
        <v>115</v>
      </c>
      <c r="H192" s="11" t="s">
        <v>93</v>
      </c>
      <c r="I192" s="11" t="s">
        <v>6</v>
      </c>
      <c r="J192" s="11" t="s">
        <v>6</v>
      </c>
      <c r="K192" s="11" t="s">
        <v>123</v>
      </c>
      <c r="L192" s="11" t="s">
        <v>123</v>
      </c>
      <c r="M192" s="11">
        <v>141</v>
      </c>
      <c r="N192" s="11" t="s">
        <v>123</v>
      </c>
      <c r="O192" s="11" t="s">
        <v>123</v>
      </c>
      <c r="P192" s="11"/>
      <c r="Q192" s="11" t="s">
        <v>123</v>
      </c>
      <c r="R192" s="11"/>
      <c r="S192" s="11" t="s">
        <v>123</v>
      </c>
      <c r="T192" s="11">
        <v>0</v>
      </c>
      <c r="U192" s="11"/>
      <c r="V192" s="11" t="s">
        <v>123</v>
      </c>
      <c r="W192" s="11" t="s">
        <v>123</v>
      </c>
      <c r="X192" s="11" t="s">
        <v>115</v>
      </c>
      <c r="Y192" s="11" t="s">
        <v>123</v>
      </c>
      <c r="Z192" s="11" t="s">
        <v>123</v>
      </c>
      <c r="AA192" s="11"/>
      <c r="AB192" s="11" t="s">
        <v>123</v>
      </c>
      <c r="AC192" s="11"/>
      <c r="AD192" s="11" t="s">
        <v>123</v>
      </c>
      <c r="AE192" s="11" t="s">
        <v>123</v>
      </c>
      <c r="AF192" s="11" t="s">
        <v>115</v>
      </c>
      <c r="AG192" s="11" t="s">
        <v>115</v>
      </c>
      <c r="AH192" s="11" t="s">
        <v>123</v>
      </c>
      <c r="AI192" s="11"/>
      <c r="AJ192" s="11" t="s">
        <v>123</v>
      </c>
      <c r="AK192" s="11" t="s">
        <v>123</v>
      </c>
      <c r="AL192" s="11" t="s">
        <v>123</v>
      </c>
      <c r="AM192" s="11" t="s">
        <v>123</v>
      </c>
      <c r="AN192" s="11" t="s">
        <v>123</v>
      </c>
      <c r="AO192" s="11" t="s">
        <v>123</v>
      </c>
      <c r="AP192" s="11" t="s">
        <v>123</v>
      </c>
      <c r="AQ192" s="11" t="s">
        <v>123</v>
      </c>
      <c r="AR192" s="11"/>
      <c r="AS192" s="11" t="s">
        <v>123</v>
      </c>
      <c r="AT192" s="11" t="s">
        <v>123</v>
      </c>
      <c r="AU192" s="11"/>
      <c r="AV192" s="11"/>
      <c r="AW192" s="11" t="s">
        <v>123</v>
      </c>
      <c r="AX192" s="11"/>
      <c r="AY192" s="11" t="s">
        <v>123</v>
      </c>
      <c r="AZ192" s="11"/>
      <c r="BA192" s="11" t="s">
        <v>123</v>
      </c>
      <c r="BB192" s="11"/>
      <c r="BC192" s="11"/>
      <c r="BD192" s="11"/>
    </row>
    <row r="193" spans="1:56" ht="28.8" x14ac:dyDescent="0.3">
      <c r="A193" s="11" t="s">
        <v>2293</v>
      </c>
      <c r="B193" s="11" t="s">
        <v>2292</v>
      </c>
      <c r="C193" s="11" t="s">
        <v>44</v>
      </c>
      <c r="D193" s="11" t="s">
        <v>44</v>
      </c>
      <c r="E193" s="11" t="s">
        <v>818</v>
      </c>
      <c r="F193" s="11" t="s">
        <v>2293</v>
      </c>
      <c r="G193" s="11" t="s">
        <v>115</v>
      </c>
      <c r="H193" s="11" t="s">
        <v>94</v>
      </c>
      <c r="I193" s="11" t="s">
        <v>12</v>
      </c>
      <c r="J193" s="11" t="s">
        <v>2057</v>
      </c>
      <c r="K193" s="11" t="s">
        <v>123</v>
      </c>
      <c r="L193" s="11" t="s">
        <v>123</v>
      </c>
      <c r="M193" s="11" t="s">
        <v>123</v>
      </c>
      <c r="N193" s="11" t="s">
        <v>123</v>
      </c>
      <c r="O193" s="11" t="s">
        <v>123</v>
      </c>
      <c r="P193" s="11"/>
      <c r="Q193" s="11" t="s">
        <v>123</v>
      </c>
      <c r="R193" s="11"/>
      <c r="S193" s="11" t="s">
        <v>123</v>
      </c>
      <c r="T193" s="11">
        <v>0</v>
      </c>
      <c r="U193" s="11"/>
      <c r="V193" s="11" t="s">
        <v>123</v>
      </c>
      <c r="W193" s="11" t="s">
        <v>123</v>
      </c>
      <c r="X193" s="11" t="s">
        <v>115</v>
      </c>
      <c r="Y193" s="11" t="s">
        <v>123</v>
      </c>
      <c r="Z193" s="11" t="s">
        <v>123</v>
      </c>
      <c r="AA193" s="11"/>
      <c r="AB193" s="11" t="s">
        <v>123</v>
      </c>
      <c r="AC193" s="11"/>
      <c r="AD193" s="11" t="s">
        <v>123</v>
      </c>
      <c r="AE193" s="11" t="s">
        <v>123</v>
      </c>
      <c r="AF193" s="11" t="s">
        <v>115</v>
      </c>
      <c r="AG193" s="11" t="s">
        <v>114</v>
      </c>
      <c r="AH193" s="11" t="s">
        <v>123</v>
      </c>
      <c r="AI193" s="11"/>
      <c r="AJ193" s="11" t="s">
        <v>123</v>
      </c>
      <c r="AK193" s="11" t="s">
        <v>123</v>
      </c>
      <c r="AL193" s="11" t="s">
        <v>123</v>
      </c>
      <c r="AM193" s="11" t="s">
        <v>123</v>
      </c>
      <c r="AN193" s="11" t="s">
        <v>123</v>
      </c>
      <c r="AO193" s="11" t="s">
        <v>123</v>
      </c>
      <c r="AP193" s="11" t="s">
        <v>123</v>
      </c>
      <c r="AQ193" s="11" t="s">
        <v>123</v>
      </c>
      <c r="AR193" s="11"/>
      <c r="AS193" s="11" t="s">
        <v>123</v>
      </c>
      <c r="AT193" s="11" t="s">
        <v>123</v>
      </c>
      <c r="AU193" s="11"/>
      <c r="AV193" s="11"/>
      <c r="AW193" s="11" t="s">
        <v>123</v>
      </c>
      <c r="AX193" s="11"/>
      <c r="AY193" s="11" t="s">
        <v>123</v>
      </c>
      <c r="AZ193" s="11"/>
      <c r="BA193" s="11" t="s">
        <v>123</v>
      </c>
      <c r="BB193" s="11"/>
      <c r="BC193" s="11"/>
      <c r="BD193" s="11"/>
    </row>
    <row r="194" spans="1:56" ht="28.8" x14ac:dyDescent="0.3">
      <c r="A194" s="11" t="s">
        <v>2294</v>
      </c>
      <c r="B194" s="11" t="s">
        <v>2612</v>
      </c>
      <c r="C194" s="11" t="s">
        <v>2959</v>
      </c>
      <c r="D194" s="11" t="s">
        <v>34</v>
      </c>
      <c r="E194" s="11" t="s">
        <v>818</v>
      </c>
      <c r="F194" s="11" t="s">
        <v>2294</v>
      </c>
      <c r="G194" s="11" t="s">
        <v>115</v>
      </c>
      <c r="H194" s="11" t="s">
        <v>4</v>
      </c>
      <c r="I194" s="11" t="s">
        <v>59</v>
      </c>
      <c r="J194" s="11" t="s">
        <v>59</v>
      </c>
      <c r="K194" s="11" t="s">
        <v>123</v>
      </c>
      <c r="L194" s="11" t="s">
        <v>123</v>
      </c>
      <c r="M194" s="11">
        <v>2929</v>
      </c>
      <c r="N194" s="11" t="s">
        <v>123</v>
      </c>
      <c r="O194" s="11" t="s">
        <v>123</v>
      </c>
      <c r="P194" s="11"/>
      <c r="Q194" s="11" t="s">
        <v>123</v>
      </c>
      <c r="R194" s="11"/>
      <c r="S194" s="11" t="s">
        <v>123</v>
      </c>
      <c r="T194" s="11">
        <v>0</v>
      </c>
      <c r="U194" s="11"/>
      <c r="V194" s="11" t="s">
        <v>123</v>
      </c>
      <c r="W194" s="11" t="s">
        <v>123</v>
      </c>
      <c r="X194" s="11" t="s">
        <v>115</v>
      </c>
      <c r="Y194" s="11" t="s">
        <v>123</v>
      </c>
      <c r="Z194" s="11" t="s">
        <v>123</v>
      </c>
      <c r="AA194" s="11"/>
      <c r="AB194" s="11" t="s">
        <v>123</v>
      </c>
      <c r="AC194" s="11"/>
      <c r="AD194" s="11" t="s">
        <v>123</v>
      </c>
      <c r="AE194" s="11" t="s">
        <v>123</v>
      </c>
      <c r="AF194" s="11" t="s">
        <v>115</v>
      </c>
      <c r="AG194" s="11" t="s">
        <v>114</v>
      </c>
      <c r="AH194" s="11" t="s">
        <v>123</v>
      </c>
      <c r="AI194" s="11"/>
      <c r="AJ194" s="11" t="s">
        <v>123</v>
      </c>
      <c r="AK194" s="11" t="s">
        <v>123</v>
      </c>
      <c r="AL194" s="11" t="s">
        <v>123</v>
      </c>
      <c r="AM194" s="11" t="s">
        <v>123</v>
      </c>
      <c r="AN194" s="11" t="s">
        <v>123</v>
      </c>
      <c r="AO194" s="11" t="s">
        <v>123</v>
      </c>
      <c r="AP194" s="11" t="s">
        <v>123</v>
      </c>
      <c r="AQ194" s="11" t="s">
        <v>123</v>
      </c>
      <c r="AR194" s="11"/>
      <c r="AS194" s="11" t="s">
        <v>123</v>
      </c>
      <c r="AT194" s="11" t="s">
        <v>123</v>
      </c>
      <c r="AU194" s="11"/>
      <c r="AV194" s="11"/>
      <c r="AW194" s="11" t="s">
        <v>123</v>
      </c>
      <c r="AX194" s="11"/>
      <c r="AY194" s="11" t="s">
        <v>123</v>
      </c>
      <c r="AZ194" s="11"/>
      <c r="BA194" s="11" t="s">
        <v>123</v>
      </c>
      <c r="BB194" s="11"/>
      <c r="BC194" s="11"/>
      <c r="BD194" s="11"/>
    </row>
    <row r="195" spans="1:56" x14ac:dyDescent="0.3">
      <c r="A195" s="11" t="s">
        <v>2296</v>
      </c>
      <c r="B195" s="11" t="s">
        <v>2295</v>
      </c>
      <c r="C195" s="11" t="s">
        <v>1467</v>
      </c>
      <c r="D195" s="26" t="s">
        <v>1362</v>
      </c>
      <c r="E195" s="11" t="s">
        <v>818</v>
      </c>
      <c r="F195" s="11" t="s">
        <v>2296</v>
      </c>
      <c r="G195" s="11" t="s">
        <v>115</v>
      </c>
      <c r="H195" s="11" t="s">
        <v>93</v>
      </c>
      <c r="I195" s="11" t="s">
        <v>6</v>
      </c>
      <c r="J195" s="11" t="s">
        <v>6</v>
      </c>
      <c r="K195" s="11" t="s">
        <v>123</v>
      </c>
      <c r="L195" s="11" t="s">
        <v>123</v>
      </c>
      <c r="M195" s="11" t="s">
        <v>123</v>
      </c>
      <c r="N195" s="11" t="s">
        <v>123</v>
      </c>
      <c r="O195" s="11" t="s">
        <v>123</v>
      </c>
      <c r="P195" s="11"/>
      <c r="Q195" s="11" t="s">
        <v>123</v>
      </c>
      <c r="R195" s="11"/>
      <c r="S195" s="11" t="s">
        <v>123</v>
      </c>
      <c r="T195" s="11">
        <v>0</v>
      </c>
      <c r="U195" s="11"/>
      <c r="V195" s="11" t="s">
        <v>123</v>
      </c>
      <c r="W195" s="11" t="s">
        <v>123</v>
      </c>
      <c r="X195" s="11" t="s">
        <v>115</v>
      </c>
      <c r="Y195" s="11" t="s">
        <v>123</v>
      </c>
      <c r="Z195" s="11" t="s">
        <v>123</v>
      </c>
      <c r="AA195" s="11"/>
      <c r="AB195" s="11" t="s">
        <v>123</v>
      </c>
      <c r="AC195" s="11"/>
      <c r="AD195" s="11" t="s">
        <v>123</v>
      </c>
      <c r="AE195" s="11" t="s">
        <v>123</v>
      </c>
      <c r="AF195" s="11" t="s">
        <v>115</v>
      </c>
      <c r="AG195" s="11" t="s">
        <v>114</v>
      </c>
      <c r="AH195" s="11" t="s">
        <v>123</v>
      </c>
      <c r="AI195" s="11"/>
      <c r="AJ195" s="11" t="s">
        <v>123</v>
      </c>
      <c r="AK195" s="11" t="s">
        <v>123</v>
      </c>
      <c r="AL195" s="11" t="s">
        <v>123</v>
      </c>
      <c r="AM195" s="11" t="s">
        <v>123</v>
      </c>
      <c r="AN195" s="11" t="s">
        <v>123</v>
      </c>
      <c r="AO195" s="11" t="s">
        <v>123</v>
      </c>
      <c r="AP195" s="11" t="s">
        <v>123</v>
      </c>
      <c r="AQ195" s="11" t="s">
        <v>123</v>
      </c>
      <c r="AR195" s="11"/>
      <c r="AS195" s="11" t="s">
        <v>123</v>
      </c>
      <c r="AT195" s="11" t="s">
        <v>123</v>
      </c>
      <c r="AU195" s="11"/>
      <c r="AV195" s="11"/>
      <c r="AW195" s="11" t="s">
        <v>123</v>
      </c>
      <c r="AX195" s="11"/>
      <c r="AY195" s="11" t="s">
        <v>123</v>
      </c>
      <c r="AZ195" s="11"/>
      <c r="BA195" s="11" t="s">
        <v>123</v>
      </c>
      <c r="BB195" s="11"/>
      <c r="BC195" s="11"/>
      <c r="BD195" s="11"/>
    </row>
    <row r="196" spans="1:56" ht="43.2" x14ac:dyDescent="0.3">
      <c r="A196" s="11" t="s">
        <v>2298</v>
      </c>
      <c r="B196" s="11" t="s">
        <v>2297</v>
      </c>
      <c r="C196" s="11" t="s">
        <v>2962</v>
      </c>
      <c r="D196" s="11" t="s">
        <v>3018</v>
      </c>
      <c r="E196" s="11" t="s">
        <v>818</v>
      </c>
      <c r="F196" s="11" t="s">
        <v>2298</v>
      </c>
      <c r="G196" s="11" t="s">
        <v>115</v>
      </c>
      <c r="H196" s="11" t="s">
        <v>93</v>
      </c>
      <c r="I196" s="11" t="s">
        <v>6</v>
      </c>
      <c r="J196" s="11" t="s">
        <v>6</v>
      </c>
      <c r="K196" s="11" t="s">
        <v>123</v>
      </c>
      <c r="L196" s="11" t="s">
        <v>123</v>
      </c>
      <c r="M196" s="11" t="s">
        <v>123</v>
      </c>
      <c r="N196" s="11" t="s">
        <v>123</v>
      </c>
      <c r="O196" s="11" t="s">
        <v>123</v>
      </c>
      <c r="P196" s="11"/>
      <c r="Q196" s="11" t="s">
        <v>123</v>
      </c>
      <c r="R196" s="11"/>
      <c r="S196" s="11" t="s">
        <v>123</v>
      </c>
      <c r="T196" s="11">
        <v>0</v>
      </c>
      <c r="U196" s="11"/>
      <c r="V196" s="11" t="s">
        <v>123</v>
      </c>
      <c r="W196" s="11" t="s">
        <v>123</v>
      </c>
      <c r="X196" s="11" t="s">
        <v>115</v>
      </c>
      <c r="Y196" s="11" t="s">
        <v>123</v>
      </c>
      <c r="Z196" s="11" t="s">
        <v>123</v>
      </c>
      <c r="AA196" s="11"/>
      <c r="AB196" s="11" t="s">
        <v>123</v>
      </c>
      <c r="AC196" s="11"/>
      <c r="AD196" s="11" t="s">
        <v>123</v>
      </c>
      <c r="AE196" s="11" t="s">
        <v>123</v>
      </c>
      <c r="AF196" s="11" t="s">
        <v>115</v>
      </c>
      <c r="AG196" s="11" t="s">
        <v>114</v>
      </c>
      <c r="AH196" s="11" t="s">
        <v>123</v>
      </c>
      <c r="AI196" s="11"/>
      <c r="AJ196" s="11" t="s">
        <v>123</v>
      </c>
      <c r="AK196" s="11" t="s">
        <v>123</v>
      </c>
      <c r="AL196" s="11" t="s">
        <v>123</v>
      </c>
      <c r="AM196" s="11" t="s">
        <v>123</v>
      </c>
      <c r="AN196" s="11" t="s">
        <v>123</v>
      </c>
      <c r="AO196" s="11" t="s">
        <v>123</v>
      </c>
      <c r="AP196" s="11" t="s">
        <v>123</v>
      </c>
      <c r="AQ196" s="11" t="s">
        <v>123</v>
      </c>
      <c r="AR196" s="11"/>
      <c r="AS196" s="11" t="s">
        <v>123</v>
      </c>
      <c r="AT196" s="11" t="s">
        <v>123</v>
      </c>
      <c r="AU196" s="11"/>
      <c r="AV196" s="11"/>
      <c r="AW196" s="11" t="s">
        <v>123</v>
      </c>
      <c r="AX196" s="11"/>
      <c r="AY196" s="11" t="s">
        <v>123</v>
      </c>
      <c r="AZ196" s="11"/>
      <c r="BA196" s="11" t="s">
        <v>123</v>
      </c>
      <c r="BB196" s="11"/>
      <c r="BC196" s="11"/>
      <c r="BD196" s="11"/>
    </row>
    <row r="197" spans="1:56" ht="28.8" x14ac:dyDescent="0.3">
      <c r="A197" s="11" t="s">
        <v>2300</v>
      </c>
      <c r="B197" s="11" t="s">
        <v>2299</v>
      </c>
      <c r="C197" s="11" t="s">
        <v>2962</v>
      </c>
      <c r="D197" s="11" t="s">
        <v>34</v>
      </c>
      <c r="E197" s="11" t="s">
        <v>818</v>
      </c>
      <c r="F197" s="11" t="s">
        <v>2300</v>
      </c>
      <c r="G197" s="11" t="s">
        <v>115</v>
      </c>
      <c r="H197" s="11" t="s">
        <v>93</v>
      </c>
      <c r="I197" s="11" t="s">
        <v>6</v>
      </c>
      <c r="J197" s="11" t="s">
        <v>2301</v>
      </c>
      <c r="K197" s="11" t="s">
        <v>123</v>
      </c>
      <c r="L197" s="11" t="s">
        <v>123</v>
      </c>
      <c r="M197" s="11" t="s">
        <v>123</v>
      </c>
      <c r="N197" s="11" t="s">
        <v>123</v>
      </c>
      <c r="O197" s="11" t="s">
        <v>123</v>
      </c>
      <c r="P197" s="11"/>
      <c r="Q197" s="11" t="s">
        <v>123</v>
      </c>
      <c r="R197" s="11"/>
      <c r="S197" s="11" t="s">
        <v>123</v>
      </c>
      <c r="T197" s="11">
        <v>0</v>
      </c>
      <c r="U197" s="11"/>
      <c r="V197" s="11" t="s">
        <v>123</v>
      </c>
      <c r="W197" s="11" t="s">
        <v>123</v>
      </c>
      <c r="X197" s="11" t="s">
        <v>115</v>
      </c>
      <c r="Y197" s="11" t="s">
        <v>123</v>
      </c>
      <c r="Z197" s="11" t="s">
        <v>123</v>
      </c>
      <c r="AA197" s="11"/>
      <c r="AB197" s="11" t="s">
        <v>123</v>
      </c>
      <c r="AC197" s="11"/>
      <c r="AD197" s="11" t="s">
        <v>123</v>
      </c>
      <c r="AE197" s="11" t="s">
        <v>123</v>
      </c>
      <c r="AF197" s="11" t="s">
        <v>115</v>
      </c>
      <c r="AG197" s="11" t="s">
        <v>114</v>
      </c>
      <c r="AH197" s="11" t="s">
        <v>123</v>
      </c>
      <c r="AI197" s="11"/>
      <c r="AJ197" s="11" t="s">
        <v>123</v>
      </c>
      <c r="AK197" s="11" t="s">
        <v>123</v>
      </c>
      <c r="AL197" s="11" t="s">
        <v>123</v>
      </c>
      <c r="AM197" s="11" t="s">
        <v>123</v>
      </c>
      <c r="AN197" s="11" t="s">
        <v>123</v>
      </c>
      <c r="AO197" s="11" t="s">
        <v>123</v>
      </c>
      <c r="AP197" s="11" t="s">
        <v>123</v>
      </c>
      <c r="AQ197" s="11" t="s">
        <v>123</v>
      </c>
      <c r="AR197" s="11"/>
      <c r="AS197" s="11" t="s">
        <v>123</v>
      </c>
      <c r="AT197" s="11" t="s">
        <v>123</v>
      </c>
      <c r="AU197" s="11"/>
      <c r="AV197" s="11"/>
      <c r="AW197" s="11" t="s">
        <v>123</v>
      </c>
      <c r="AX197" s="11"/>
      <c r="AY197" s="11" t="s">
        <v>123</v>
      </c>
      <c r="AZ197" s="11"/>
      <c r="BA197" s="11" t="s">
        <v>123</v>
      </c>
      <c r="BB197" s="11"/>
      <c r="BC197" s="11" t="s">
        <v>1402</v>
      </c>
      <c r="BD197" s="11" t="s">
        <v>1504</v>
      </c>
    </row>
    <row r="198" spans="1:56" ht="144" x14ac:dyDescent="0.3">
      <c r="A198" s="11" t="s">
        <v>516</v>
      </c>
      <c r="B198" s="11" t="s">
        <v>47</v>
      </c>
      <c r="C198" s="11" t="s">
        <v>44</v>
      </c>
      <c r="D198" s="11" t="s">
        <v>44</v>
      </c>
      <c r="E198" s="11" t="s">
        <v>818</v>
      </c>
      <c r="F198" s="11" t="s">
        <v>1503</v>
      </c>
      <c r="G198" s="11" t="s">
        <v>115</v>
      </c>
      <c r="H198" s="11" t="s">
        <v>9</v>
      </c>
      <c r="I198" s="11" t="s">
        <v>75</v>
      </c>
      <c r="J198" s="11" t="s">
        <v>75</v>
      </c>
      <c r="K198" s="11" t="s">
        <v>1020</v>
      </c>
      <c r="L198" s="11" t="s">
        <v>618</v>
      </c>
      <c r="M198" s="11" t="s">
        <v>1124</v>
      </c>
      <c r="N198" s="11" t="s">
        <v>123</v>
      </c>
      <c r="O198" s="11" t="s">
        <v>1160</v>
      </c>
      <c r="P198" s="11"/>
      <c r="Q198" s="11" t="s">
        <v>1242</v>
      </c>
      <c r="R198" s="11"/>
      <c r="S198" s="11">
        <v>75</v>
      </c>
      <c r="T198" s="11">
        <v>25</v>
      </c>
      <c r="U198" s="11" t="s">
        <v>515</v>
      </c>
      <c r="V198" s="11" t="s">
        <v>123</v>
      </c>
      <c r="W198" s="11" t="s">
        <v>123</v>
      </c>
      <c r="X198" s="11" t="s">
        <v>115</v>
      </c>
      <c r="Y198" s="11" t="s">
        <v>184</v>
      </c>
      <c r="Z198" s="11" t="s">
        <v>729</v>
      </c>
      <c r="AA198" s="11"/>
      <c r="AB198" s="11" t="s">
        <v>1283</v>
      </c>
      <c r="AC198" s="11"/>
      <c r="AD198" s="11" t="s">
        <v>114</v>
      </c>
      <c r="AE198" s="11" t="s">
        <v>115</v>
      </c>
      <c r="AF198" s="11" t="s">
        <v>115</v>
      </c>
      <c r="AG198" s="11" t="s">
        <v>115</v>
      </c>
      <c r="AH198" s="11" t="s">
        <v>153</v>
      </c>
      <c r="AI198" s="11"/>
      <c r="AJ198" s="11">
        <v>53</v>
      </c>
      <c r="AK198" s="11">
        <v>1</v>
      </c>
      <c r="AL198" s="11">
        <v>1</v>
      </c>
      <c r="AM198" s="11">
        <v>0</v>
      </c>
      <c r="AN198" s="11">
        <v>2</v>
      </c>
      <c r="AO198" s="11">
        <v>6000</v>
      </c>
      <c r="AP198" s="11" t="s">
        <v>517</v>
      </c>
      <c r="AQ198" s="11" t="s">
        <v>123</v>
      </c>
      <c r="AR198" s="11"/>
      <c r="AS198" s="11" t="s">
        <v>115</v>
      </c>
      <c r="AT198" s="11" t="s">
        <v>129</v>
      </c>
      <c r="AU198" s="11"/>
      <c r="AV198" s="11"/>
      <c r="AW198" s="11" t="s">
        <v>118</v>
      </c>
      <c r="AX198" s="11"/>
      <c r="AY198" s="11" t="s">
        <v>614</v>
      </c>
      <c r="AZ198" s="11"/>
      <c r="BA198" s="11" t="s">
        <v>115</v>
      </c>
      <c r="BB198" s="11" t="s">
        <v>1123</v>
      </c>
      <c r="BC198" s="11"/>
      <c r="BD198" s="11"/>
    </row>
    <row r="199" spans="1:56" ht="28.8" x14ac:dyDescent="0.3">
      <c r="A199" s="11" t="s">
        <v>2303</v>
      </c>
      <c r="B199" s="11" t="s">
        <v>2302</v>
      </c>
      <c r="C199" s="11" t="s">
        <v>2959</v>
      </c>
      <c r="D199" s="11" t="s">
        <v>2212</v>
      </c>
      <c r="E199" s="11" t="s">
        <v>818</v>
      </c>
      <c r="F199" s="11" t="s">
        <v>2303</v>
      </c>
      <c r="G199" s="11" t="s">
        <v>115</v>
      </c>
      <c r="H199" s="11" t="s">
        <v>4</v>
      </c>
      <c r="I199" s="11" t="s">
        <v>54</v>
      </c>
      <c r="J199" s="11" t="s">
        <v>54</v>
      </c>
      <c r="K199" s="11" t="s">
        <v>123</v>
      </c>
      <c r="L199" s="11" t="s">
        <v>123</v>
      </c>
      <c r="M199" s="11" t="s">
        <v>123</v>
      </c>
      <c r="N199" s="11" t="s">
        <v>123</v>
      </c>
      <c r="O199" s="11" t="s">
        <v>123</v>
      </c>
      <c r="P199" s="11"/>
      <c r="Q199" s="11" t="s">
        <v>123</v>
      </c>
      <c r="R199" s="11"/>
      <c r="S199" s="11" t="s">
        <v>123</v>
      </c>
      <c r="T199" s="11">
        <v>0</v>
      </c>
      <c r="U199" s="11"/>
      <c r="V199" s="11" t="s">
        <v>123</v>
      </c>
      <c r="W199" s="11" t="s">
        <v>123</v>
      </c>
      <c r="X199" s="11" t="s">
        <v>115</v>
      </c>
      <c r="Y199" s="11" t="s">
        <v>2215</v>
      </c>
      <c r="Z199" s="11" t="s">
        <v>123</v>
      </c>
      <c r="AA199" s="11"/>
      <c r="AB199" s="11" t="s">
        <v>123</v>
      </c>
      <c r="AC199" s="11"/>
      <c r="AD199" s="11" t="s">
        <v>123</v>
      </c>
      <c r="AE199" s="11" t="s">
        <v>123</v>
      </c>
      <c r="AF199" s="11" t="s">
        <v>115</v>
      </c>
      <c r="AG199" s="11" t="s">
        <v>114</v>
      </c>
      <c r="AH199" s="11" t="s">
        <v>123</v>
      </c>
      <c r="AI199" s="11"/>
      <c r="AJ199" s="11" t="s">
        <v>123</v>
      </c>
      <c r="AK199" s="11" t="s">
        <v>123</v>
      </c>
      <c r="AL199" s="11" t="s">
        <v>123</v>
      </c>
      <c r="AM199" s="11" t="s">
        <v>123</v>
      </c>
      <c r="AN199" s="11" t="s">
        <v>123</v>
      </c>
      <c r="AO199" s="11" t="s">
        <v>123</v>
      </c>
      <c r="AP199" s="11" t="s">
        <v>123</v>
      </c>
      <c r="AQ199" s="11" t="s">
        <v>123</v>
      </c>
      <c r="AR199" s="11"/>
      <c r="AS199" s="11" t="s">
        <v>123</v>
      </c>
      <c r="AT199" s="11" t="s">
        <v>123</v>
      </c>
      <c r="AU199" s="11"/>
      <c r="AV199" s="11"/>
      <c r="AW199" s="11" t="s">
        <v>123</v>
      </c>
      <c r="AX199" s="11"/>
      <c r="AY199" s="11" t="s">
        <v>123</v>
      </c>
      <c r="AZ199" s="11"/>
      <c r="BA199" s="11" t="s">
        <v>123</v>
      </c>
      <c r="BB199" s="11"/>
      <c r="BC199" s="11"/>
      <c r="BD199" s="11"/>
    </row>
    <row r="200" spans="1:56" ht="43.2" x14ac:dyDescent="0.3">
      <c r="A200" s="11" t="s">
        <v>2304</v>
      </c>
      <c r="B200" s="11" t="s">
        <v>2533</v>
      </c>
      <c r="C200" s="11" t="s">
        <v>2960</v>
      </c>
      <c r="D200" s="11" t="s">
        <v>3018</v>
      </c>
      <c r="E200" s="11" t="s">
        <v>818</v>
      </c>
      <c r="F200" s="11" t="s">
        <v>2304</v>
      </c>
      <c r="G200" s="11" t="s">
        <v>115</v>
      </c>
      <c r="H200" s="11" t="s">
        <v>63</v>
      </c>
      <c r="I200" s="11" t="s">
        <v>8</v>
      </c>
      <c r="J200" s="11" t="s">
        <v>290</v>
      </c>
      <c r="K200" s="11" t="s">
        <v>123</v>
      </c>
      <c r="L200" s="11" t="s">
        <v>123</v>
      </c>
      <c r="M200" s="11">
        <v>2959</v>
      </c>
      <c r="N200" s="11" t="s">
        <v>123</v>
      </c>
      <c r="O200" s="11" t="s">
        <v>123</v>
      </c>
      <c r="P200" s="11"/>
      <c r="Q200" s="11" t="s">
        <v>123</v>
      </c>
      <c r="R200" s="11"/>
      <c r="S200" s="11" t="s">
        <v>123</v>
      </c>
      <c r="T200" s="11">
        <v>0</v>
      </c>
      <c r="U200" s="11"/>
      <c r="V200" s="11" t="s">
        <v>123</v>
      </c>
      <c r="W200" s="11" t="s">
        <v>123</v>
      </c>
      <c r="X200" s="11" t="s">
        <v>115</v>
      </c>
      <c r="Y200" s="11" t="s">
        <v>2157</v>
      </c>
      <c r="Z200" s="11" t="s">
        <v>123</v>
      </c>
      <c r="AA200" s="11"/>
      <c r="AB200" s="11" t="s">
        <v>123</v>
      </c>
      <c r="AC200" s="11"/>
      <c r="AD200" s="11" t="s">
        <v>123</v>
      </c>
      <c r="AE200" s="11" t="s">
        <v>123</v>
      </c>
      <c r="AF200" s="11" t="s">
        <v>115</v>
      </c>
      <c r="AG200" s="11" t="s">
        <v>114</v>
      </c>
      <c r="AH200" s="11" t="s">
        <v>123</v>
      </c>
      <c r="AI200" s="11"/>
      <c r="AJ200" s="11" t="s">
        <v>123</v>
      </c>
      <c r="AK200" s="11" t="s">
        <v>123</v>
      </c>
      <c r="AL200" s="11" t="s">
        <v>123</v>
      </c>
      <c r="AM200" s="11" t="s">
        <v>123</v>
      </c>
      <c r="AN200" s="11" t="s">
        <v>123</v>
      </c>
      <c r="AO200" s="11" t="s">
        <v>123</v>
      </c>
      <c r="AP200" s="11" t="s">
        <v>123</v>
      </c>
      <c r="AQ200" s="11" t="s">
        <v>123</v>
      </c>
      <c r="AR200" s="11"/>
      <c r="AS200" s="11" t="s">
        <v>123</v>
      </c>
      <c r="AT200" s="11" t="s">
        <v>123</v>
      </c>
      <c r="AU200" s="11"/>
      <c r="AV200" s="11"/>
      <c r="AW200" s="11" t="s">
        <v>123</v>
      </c>
      <c r="AX200" s="11"/>
      <c r="AY200" s="11" t="s">
        <v>123</v>
      </c>
      <c r="AZ200" s="11"/>
      <c r="BA200" s="11" t="s">
        <v>123</v>
      </c>
      <c r="BB200" s="11"/>
      <c r="BC200" s="11"/>
      <c r="BD200" s="11"/>
    </row>
    <row r="201" spans="1:56" ht="43.2" x14ac:dyDescent="0.3">
      <c r="A201" s="11" t="s">
        <v>992</v>
      </c>
      <c r="B201" s="11" t="s">
        <v>2585</v>
      </c>
      <c r="C201" s="11" t="s">
        <v>44</v>
      </c>
      <c r="D201" s="11" t="s">
        <v>44</v>
      </c>
      <c r="E201" s="11" t="s">
        <v>818</v>
      </c>
      <c r="F201" s="11" t="s">
        <v>2584</v>
      </c>
      <c r="G201" s="11" t="s">
        <v>115</v>
      </c>
      <c r="H201" s="11" t="s">
        <v>2</v>
      </c>
      <c r="I201" s="11" t="s">
        <v>89</v>
      </c>
      <c r="J201" s="11" t="s">
        <v>89</v>
      </c>
      <c r="K201" s="11" t="s">
        <v>1081</v>
      </c>
      <c r="L201" s="11" t="s">
        <v>109</v>
      </c>
      <c r="M201" s="11">
        <v>2679</v>
      </c>
      <c r="N201" s="11" t="s">
        <v>123</v>
      </c>
      <c r="O201" s="11" t="s">
        <v>1202</v>
      </c>
      <c r="P201" s="11"/>
      <c r="Q201" s="11" t="s">
        <v>1133</v>
      </c>
      <c r="R201" s="11"/>
      <c r="S201" s="11">
        <v>100</v>
      </c>
      <c r="T201" s="11">
        <v>0</v>
      </c>
      <c r="U201" s="11"/>
      <c r="V201" s="11" t="s">
        <v>123</v>
      </c>
      <c r="W201" s="11" t="s">
        <v>123</v>
      </c>
      <c r="X201" s="11" t="s">
        <v>115</v>
      </c>
      <c r="Y201" s="11" t="s">
        <v>2157</v>
      </c>
      <c r="Z201" s="11" t="s">
        <v>123</v>
      </c>
      <c r="AA201" s="11"/>
      <c r="AB201" s="11" t="s">
        <v>123</v>
      </c>
      <c r="AC201" s="11"/>
      <c r="AD201" s="11" t="s">
        <v>123</v>
      </c>
      <c r="AE201" s="11" t="s">
        <v>123</v>
      </c>
      <c r="AF201" s="11" t="s">
        <v>115</v>
      </c>
      <c r="AG201" s="11" t="s">
        <v>115</v>
      </c>
      <c r="AH201" s="11" t="s">
        <v>123</v>
      </c>
      <c r="AI201" s="11"/>
      <c r="AJ201" s="11" t="s">
        <v>123</v>
      </c>
      <c r="AK201" s="11" t="s">
        <v>123</v>
      </c>
      <c r="AL201" s="11" t="s">
        <v>123</v>
      </c>
      <c r="AM201" s="11" t="s">
        <v>123</v>
      </c>
      <c r="AN201" s="11" t="s">
        <v>123</v>
      </c>
      <c r="AO201" s="11" t="s">
        <v>123</v>
      </c>
      <c r="AP201" s="11" t="s">
        <v>123</v>
      </c>
      <c r="AQ201" s="11" t="s">
        <v>123</v>
      </c>
      <c r="AR201" s="11"/>
      <c r="AS201" s="11" t="s">
        <v>123</v>
      </c>
      <c r="AT201" s="11" t="s">
        <v>123</v>
      </c>
      <c r="AU201" s="11"/>
      <c r="AV201" s="11"/>
      <c r="AW201" s="11" t="s">
        <v>123</v>
      </c>
      <c r="AX201" s="11"/>
      <c r="AY201" s="11" t="s">
        <v>123</v>
      </c>
      <c r="AZ201" s="11"/>
      <c r="BA201" s="11" t="s">
        <v>123</v>
      </c>
      <c r="BB201" s="11"/>
      <c r="BC201" s="11"/>
      <c r="BD201" s="11"/>
    </row>
    <row r="202" spans="1:56" ht="59.25" customHeight="1" x14ac:dyDescent="0.3">
      <c r="A202" s="11" t="s">
        <v>2306</v>
      </c>
      <c r="B202" s="11" t="s">
        <v>2305</v>
      </c>
      <c r="C202" s="11" t="s">
        <v>44</v>
      </c>
      <c r="D202" s="11" t="s">
        <v>44</v>
      </c>
      <c r="E202" s="11" t="s">
        <v>818</v>
      </c>
      <c r="F202" s="11" t="s">
        <v>2306</v>
      </c>
      <c r="G202" s="11" t="s">
        <v>115</v>
      </c>
      <c r="H202" s="11" t="s">
        <v>4</v>
      </c>
      <c r="I202" s="11" t="s">
        <v>52</v>
      </c>
      <c r="J202" s="11" t="s">
        <v>52</v>
      </c>
      <c r="K202" s="11" t="s">
        <v>123</v>
      </c>
      <c r="L202" s="11" t="s">
        <v>123</v>
      </c>
      <c r="M202" s="11" t="s">
        <v>123</v>
      </c>
      <c r="N202" s="11" t="s">
        <v>123</v>
      </c>
      <c r="O202" s="11" t="s">
        <v>123</v>
      </c>
      <c r="P202" s="11"/>
      <c r="Q202" s="11" t="s">
        <v>123</v>
      </c>
      <c r="R202" s="11"/>
      <c r="S202" s="11" t="s">
        <v>123</v>
      </c>
      <c r="T202" s="11">
        <v>0</v>
      </c>
      <c r="U202" s="11"/>
      <c r="V202" s="11" t="s">
        <v>123</v>
      </c>
      <c r="W202" s="11" t="s">
        <v>123</v>
      </c>
      <c r="X202" s="11" t="s">
        <v>115</v>
      </c>
      <c r="Y202" s="11" t="s">
        <v>2157</v>
      </c>
      <c r="Z202" s="11" t="s">
        <v>114</v>
      </c>
      <c r="AA202" s="11"/>
      <c r="AB202" s="11" t="s">
        <v>123</v>
      </c>
      <c r="AC202" s="11"/>
      <c r="AD202" s="11" t="s">
        <v>123</v>
      </c>
      <c r="AE202" s="11" t="s">
        <v>123</v>
      </c>
      <c r="AF202" s="11" t="s">
        <v>115</v>
      </c>
      <c r="AG202" s="11" t="s">
        <v>114</v>
      </c>
      <c r="AH202" s="11" t="s">
        <v>123</v>
      </c>
      <c r="AI202" s="11"/>
      <c r="AJ202" s="11" t="s">
        <v>123</v>
      </c>
      <c r="AK202" s="11" t="s">
        <v>123</v>
      </c>
      <c r="AL202" s="11" t="s">
        <v>123</v>
      </c>
      <c r="AM202" s="11" t="s">
        <v>123</v>
      </c>
      <c r="AN202" s="11" t="s">
        <v>123</v>
      </c>
      <c r="AO202" s="11" t="s">
        <v>123</v>
      </c>
      <c r="AP202" s="11" t="s">
        <v>123</v>
      </c>
      <c r="AQ202" s="11" t="s">
        <v>123</v>
      </c>
      <c r="AR202" s="11"/>
      <c r="AS202" s="11" t="s">
        <v>123</v>
      </c>
      <c r="AT202" s="11" t="s">
        <v>123</v>
      </c>
      <c r="AU202" s="11"/>
      <c r="AV202" s="11"/>
      <c r="AW202" s="11" t="s">
        <v>123</v>
      </c>
      <c r="AX202" s="11"/>
      <c r="AY202" s="11" t="s">
        <v>123</v>
      </c>
      <c r="AZ202" s="11"/>
      <c r="BA202" s="11" t="s">
        <v>123</v>
      </c>
      <c r="BB202" s="11"/>
      <c r="BC202" s="11"/>
      <c r="BD202" s="11"/>
    </row>
    <row r="203" spans="1:56" ht="62.25" customHeight="1" x14ac:dyDescent="0.3">
      <c r="A203" s="11" t="s">
        <v>2308</v>
      </c>
      <c r="B203" s="11" t="s">
        <v>2307</v>
      </c>
      <c r="C203" s="11" t="s">
        <v>44</v>
      </c>
      <c r="D203" s="11" t="s">
        <v>44</v>
      </c>
      <c r="E203" s="11" t="s">
        <v>818</v>
      </c>
      <c r="F203" s="11" t="s">
        <v>2308</v>
      </c>
      <c r="G203" s="11" t="s">
        <v>115</v>
      </c>
      <c r="H203" s="11" t="s">
        <v>9</v>
      </c>
      <c r="I203" s="11" t="s">
        <v>72</v>
      </c>
      <c r="J203" s="11" t="s">
        <v>72</v>
      </c>
      <c r="K203" s="11" t="s">
        <v>123</v>
      </c>
      <c r="L203" s="11" t="s">
        <v>123</v>
      </c>
      <c r="M203" s="11" t="s">
        <v>123</v>
      </c>
      <c r="N203" s="11" t="s">
        <v>123</v>
      </c>
      <c r="O203" s="11" t="s">
        <v>123</v>
      </c>
      <c r="P203" s="11"/>
      <c r="Q203" s="11" t="s">
        <v>123</v>
      </c>
      <c r="R203" s="11"/>
      <c r="S203" s="11" t="s">
        <v>123</v>
      </c>
      <c r="T203" s="11">
        <v>0</v>
      </c>
      <c r="U203" s="11"/>
      <c r="V203" s="11" t="s">
        <v>123</v>
      </c>
      <c r="W203" s="11" t="s">
        <v>123</v>
      </c>
      <c r="X203" s="11" t="s">
        <v>115</v>
      </c>
      <c r="Y203" s="11" t="s">
        <v>2157</v>
      </c>
      <c r="Z203" s="11" t="s">
        <v>123</v>
      </c>
      <c r="AA203" s="11"/>
      <c r="AB203" s="11" t="s">
        <v>123</v>
      </c>
      <c r="AC203" s="11"/>
      <c r="AD203" s="11" t="s">
        <v>123</v>
      </c>
      <c r="AE203" s="11" t="s">
        <v>123</v>
      </c>
      <c r="AF203" s="11" t="s">
        <v>115</v>
      </c>
      <c r="AG203" s="11" t="s">
        <v>114</v>
      </c>
      <c r="AH203" s="11" t="s">
        <v>123</v>
      </c>
      <c r="AI203" s="11"/>
      <c r="AJ203" s="11" t="s">
        <v>123</v>
      </c>
      <c r="AK203" s="11" t="s">
        <v>123</v>
      </c>
      <c r="AL203" s="11" t="s">
        <v>123</v>
      </c>
      <c r="AM203" s="11" t="s">
        <v>123</v>
      </c>
      <c r="AN203" s="11" t="s">
        <v>123</v>
      </c>
      <c r="AO203" s="11" t="s">
        <v>123</v>
      </c>
      <c r="AP203" s="11" t="s">
        <v>123</v>
      </c>
      <c r="AQ203" s="11" t="s">
        <v>123</v>
      </c>
      <c r="AR203" s="11"/>
      <c r="AS203" s="11" t="s">
        <v>123</v>
      </c>
      <c r="AT203" s="11" t="s">
        <v>123</v>
      </c>
      <c r="AU203" s="11"/>
      <c r="AV203" s="11"/>
      <c r="AW203" s="11" t="s">
        <v>123</v>
      </c>
      <c r="AX203" s="11"/>
      <c r="AY203" s="11" t="s">
        <v>123</v>
      </c>
      <c r="AZ203" s="11"/>
      <c r="BA203" s="11" t="s">
        <v>123</v>
      </c>
      <c r="BB203" s="11"/>
      <c r="BC203" s="11"/>
      <c r="BD203" s="11"/>
    </row>
    <row r="204" spans="1:56" ht="28.8" x14ac:dyDescent="0.3">
      <c r="A204" s="11" t="s">
        <v>2310</v>
      </c>
      <c r="B204" s="11" t="s">
        <v>2309</v>
      </c>
      <c r="C204" s="11" t="s">
        <v>44</v>
      </c>
      <c r="D204" s="11" t="s">
        <v>44</v>
      </c>
      <c r="E204" s="11" t="s">
        <v>818</v>
      </c>
      <c r="F204" s="11" t="s">
        <v>2310</v>
      </c>
      <c r="G204" s="11" t="s">
        <v>115</v>
      </c>
      <c r="H204" s="11" t="s">
        <v>22</v>
      </c>
      <c r="I204" s="11" t="s">
        <v>22</v>
      </c>
      <c r="J204" s="11" t="s">
        <v>246</v>
      </c>
      <c r="K204" s="11" t="s">
        <v>123</v>
      </c>
      <c r="L204" s="11" t="s">
        <v>123</v>
      </c>
      <c r="M204" s="11" t="s">
        <v>123</v>
      </c>
      <c r="N204" s="11" t="s">
        <v>123</v>
      </c>
      <c r="O204" s="11" t="s">
        <v>123</v>
      </c>
      <c r="P204" s="11"/>
      <c r="Q204" s="11" t="s">
        <v>123</v>
      </c>
      <c r="R204" s="11"/>
      <c r="S204" s="11" t="s">
        <v>123</v>
      </c>
      <c r="T204" s="11">
        <v>0</v>
      </c>
      <c r="U204" s="11"/>
      <c r="V204" s="11" t="s">
        <v>123</v>
      </c>
      <c r="W204" s="11" t="s">
        <v>123</v>
      </c>
      <c r="X204" s="11" t="s">
        <v>115</v>
      </c>
      <c r="Y204" s="11" t="s">
        <v>123</v>
      </c>
      <c r="Z204" s="11" t="s">
        <v>123</v>
      </c>
      <c r="AA204" s="11"/>
      <c r="AB204" s="11" t="s">
        <v>123</v>
      </c>
      <c r="AC204" s="11"/>
      <c r="AD204" s="11" t="s">
        <v>123</v>
      </c>
      <c r="AE204" s="11" t="s">
        <v>123</v>
      </c>
      <c r="AF204" s="11" t="s">
        <v>115</v>
      </c>
      <c r="AG204" s="11" t="s">
        <v>114</v>
      </c>
      <c r="AH204" s="11" t="s">
        <v>123</v>
      </c>
      <c r="AI204" s="11"/>
      <c r="AJ204" s="11" t="s">
        <v>123</v>
      </c>
      <c r="AK204" s="11" t="s">
        <v>123</v>
      </c>
      <c r="AL204" s="11" t="s">
        <v>123</v>
      </c>
      <c r="AM204" s="11" t="s">
        <v>123</v>
      </c>
      <c r="AN204" s="11" t="s">
        <v>123</v>
      </c>
      <c r="AO204" s="11" t="s">
        <v>123</v>
      </c>
      <c r="AP204" s="11" t="s">
        <v>123</v>
      </c>
      <c r="AQ204" s="11" t="s">
        <v>123</v>
      </c>
      <c r="AR204" s="11"/>
      <c r="AS204" s="11" t="s">
        <v>123</v>
      </c>
      <c r="AT204" s="11" t="s">
        <v>123</v>
      </c>
      <c r="AU204" s="11"/>
      <c r="AV204" s="11"/>
      <c r="AW204" s="11" t="s">
        <v>123</v>
      </c>
      <c r="AX204" s="11"/>
      <c r="AY204" s="11" t="s">
        <v>123</v>
      </c>
      <c r="AZ204" s="11"/>
      <c r="BA204" s="11" t="s">
        <v>123</v>
      </c>
      <c r="BB204" s="11"/>
      <c r="BC204" s="11"/>
      <c r="BD204" s="11"/>
    </row>
    <row r="205" spans="1:56" ht="51" customHeight="1" x14ac:dyDescent="0.3">
      <c r="A205" s="11" t="s">
        <v>2312</v>
      </c>
      <c r="B205" s="11" t="s">
        <v>2311</v>
      </c>
      <c r="C205" s="11" t="s">
        <v>44</v>
      </c>
      <c r="D205" s="11" t="s">
        <v>44</v>
      </c>
      <c r="E205" s="11" t="s">
        <v>818</v>
      </c>
      <c r="F205" s="11" t="s">
        <v>2312</v>
      </c>
      <c r="G205" s="11" t="s">
        <v>115</v>
      </c>
      <c r="H205" s="11" t="s">
        <v>93</v>
      </c>
      <c r="I205" s="11" t="s">
        <v>6</v>
      </c>
      <c r="J205" s="11" t="s">
        <v>2208</v>
      </c>
      <c r="K205" s="11" t="s">
        <v>123</v>
      </c>
      <c r="L205" s="11" t="s">
        <v>123</v>
      </c>
      <c r="M205" s="11" t="s">
        <v>123</v>
      </c>
      <c r="N205" s="11" t="s">
        <v>123</v>
      </c>
      <c r="O205" s="11" t="s">
        <v>123</v>
      </c>
      <c r="P205" s="11"/>
      <c r="Q205" s="11" t="s">
        <v>123</v>
      </c>
      <c r="R205" s="11"/>
      <c r="S205" s="11" t="s">
        <v>123</v>
      </c>
      <c r="T205" s="11">
        <v>0</v>
      </c>
      <c r="U205" s="11"/>
      <c r="V205" s="11" t="s">
        <v>123</v>
      </c>
      <c r="W205" s="11" t="s">
        <v>123</v>
      </c>
      <c r="X205" s="11" t="s">
        <v>115</v>
      </c>
      <c r="Y205" s="11" t="s">
        <v>123</v>
      </c>
      <c r="Z205" s="11" t="s">
        <v>123</v>
      </c>
      <c r="AA205" s="11"/>
      <c r="AB205" s="11" t="s">
        <v>123</v>
      </c>
      <c r="AC205" s="11"/>
      <c r="AD205" s="11" t="s">
        <v>123</v>
      </c>
      <c r="AE205" s="11" t="s">
        <v>123</v>
      </c>
      <c r="AF205" s="11" t="s">
        <v>115</v>
      </c>
      <c r="AG205" s="11" t="s">
        <v>114</v>
      </c>
      <c r="AH205" s="11" t="s">
        <v>123</v>
      </c>
      <c r="AI205" s="11"/>
      <c r="AJ205" s="11" t="s">
        <v>123</v>
      </c>
      <c r="AK205" s="11" t="s">
        <v>123</v>
      </c>
      <c r="AL205" s="11" t="s">
        <v>123</v>
      </c>
      <c r="AM205" s="11" t="s">
        <v>123</v>
      </c>
      <c r="AN205" s="11" t="s">
        <v>123</v>
      </c>
      <c r="AO205" s="11" t="s">
        <v>123</v>
      </c>
      <c r="AP205" s="11" t="s">
        <v>123</v>
      </c>
      <c r="AQ205" s="11" t="s">
        <v>123</v>
      </c>
      <c r="AR205" s="11"/>
      <c r="AS205" s="11" t="s">
        <v>123</v>
      </c>
      <c r="AT205" s="11" t="s">
        <v>123</v>
      </c>
      <c r="AU205" s="11"/>
      <c r="AV205" s="11"/>
      <c r="AW205" s="11" t="s">
        <v>123</v>
      </c>
      <c r="AX205" s="11"/>
      <c r="AY205" s="11" t="s">
        <v>123</v>
      </c>
      <c r="AZ205" s="11"/>
      <c r="BA205" s="11" t="s">
        <v>123</v>
      </c>
      <c r="BB205" s="11"/>
      <c r="BC205" s="11"/>
      <c r="BD205" s="11"/>
    </row>
    <row r="206" spans="1:56" ht="129.6" x14ac:dyDescent="0.3">
      <c r="A206" s="11" t="s">
        <v>2314</v>
      </c>
      <c r="B206" s="11" t="s">
        <v>176</v>
      </c>
      <c r="C206" s="11" t="s">
        <v>2962</v>
      </c>
      <c r="D206" s="11" t="s">
        <v>2856</v>
      </c>
      <c r="E206" s="11" t="s">
        <v>818</v>
      </c>
      <c r="F206" s="11" t="s">
        <v>380</v>
      </c>
      <c r="G206" s="11" t="s">
        <v>115</v>
      </c>
      <c r="H206" s="11" t="s">
        <v>93</v>
      </c>
      <c r="I206" s="11" t="s">
        <v>6</v>
      </c>
      <c r="J206" s="11" t="s">
        <v>6</v>
      </c>
      <c r="K206" s="11" t="s">
        <v>619</v>
      </c>
      <c r="L206" s="11" t="s">
        <v>618</v>
      </c>
      <c r="M206" s="11">
        <v>7568</v>
      </c>
      <c r="N206" s="11">
        <v>1087795</v>
      </c>
      <c r="O206" s="11" t="s">
        <v>1159</v>
      </c>
      <c r="P206" s="11" t="s">
        <v>2682</v>
      </c>
      <c r="Q206" s="11" t="s">
        <v>728</v>
      </c>
      <c r="R206" s="11"/>
      <c r="S206" s="11">
        <v>92</v>
      </c>
      <c r="T206" s="11">
        <v>8</v>
      </c>
      <c r="U206" s="11"/>
      <c r="V206" s="11">
        <v>92</v>
      </c>
      <c r="W206" s="11">
        <v>8</v>
      </c>
      <c r="X206" s="11" t="s">
        <v>115</v>
      </c>
      <c r="Y206" s="11" t="s">
        <v>184</v>
      </c>
      <c r="Z206" s="11" t="s">
        <v>1268</v>
      </c>
      <c r="AA206" s="11" t="s">
        <v>135</v>
      </c>
      <c r="AB206" s="11" t="s">
        <v>1283</v>
      </c>
      <c r="AC206" s="11"/>
      <c r="AD206" s="11" t="s">
        <v>115</v>
      </c>
      <c r="AE206" s="11" t="s">
        <v>115</v>
      </c>
      <c r="AF206" s="11" t="s">
        <v>115</v>
      </c>
      <c r="AG206" s="11" t="s">
        <v>115</v>
      </c>
      <c r="AH206" s="11" t="s">
        <v>147</v>
      </c>
      <c r="AI206" s="11"/>
      <c r="AJ206" s="11">
        <v>100</v>
      </c>
      <c r="AK206" s="11">
        <v>2</v>
      </c>
      <c r="AL206" s="11">
        <v>2</v>
      </c>
      <c r="AM206" s="11">
        <v>0</v>
      </c>
      <c r="AN206" s="11">
        <v>1</v>
      </c>
      <c r="AO206" s="11">
        <v>42000</v>
      </c>
      <c r="AP206" s="11" t="s">
        <v>117</v>
      </c>
      <c r="AQ206" s="11" t="s">
        <v>114</v>
      </c>
      <c r="AR206" s="11"/>
      <c r="AS206" s="11" t="s">
        <v>115</v>
      </c>
      <c r="AT206" s="11" t="s">
        <v>129</v>
      </c>
      <c r="AU206" s="11"/>
      <c r="AV206" s="11"/>
      <c r="AW206" s="11" t="s">
        <v>118</v>
      </c>
      <c r="AX206" s="11"/>
      <c r="AY206" s="11" t="s">
        <v>617</v>
      </c>
      <c r="AZ206" s="11"/>
      <c r="BA206" s="11" t="s">
        <v>115</v>
      </c>
      <c r="BB206" s="11"/>
      <c r="BC206" s="11"/>
      <c r="BD206" s="11"/>
    </row>
    <row r="207" spans="1:56" ht="57.75" customHeight="1" x14ac:dyDescent="0.3">
      <c r="A207" s="11" t="s">
        <v>927</v>
      </c>
      <c r="B207" s="11" t="s">
        <v>2555</v>
      </c>
      <c r="C207" s="11" t="s">
        <v>2959</v>
      </c>
      <c r="D207" s="11" t="s">
        <v>2203</v>
      </c>
      <c r="E207" s="11" t="s">
        <v>818</v>
      </c>
      <c r="F207" s="11" t="s">
        <v>927</v>
      </c>
      <c r="G207" s="11" t="s">
        <v>115</v>
      </c>
      <c r="H207" s="11" t="s">
        <v>611</v>
      </c>
      <c r="I207" s="11" t="s">
        <v>11</v>
      </c>
      <c r="J207" s="11" t="s">
        <v>441</v>
      </c>
      <c r="K207" s="11" t="s">
        <v>1057</v>
      </c>
      <c r="L207" s="11" t="s">
        <v>109</v>
      </c>
      <c r="M207" s="11">
        <v>60</v>
      </c>
      <c r="N207" s="11" t="s">
        <v>123</v>
      </c>
      <c r="O207" s="11" t="s">
        <v>1170</v>
      </c>
      <c r="P207" s="11"/>
      <c r="Q207" s="11" t="s">
        <v>1227</v>
      </c>
      <c r="R207" s="11"/>
      <c r="S207" s="11">
        <v>100</v>
      </c>
      <c r="T207" s="11">
        <v>0</v>
      </c>
      <c r="U207" s="11" t="s">
        <v>442</v>
      </c>
      <c r="V207" s="11" t="s">
        <v>123</v>
      </c>
      <c r="W207" s="11" t="s">
        <v>123</v>
      </c>
      <c r="X207" s="11" t="s">
        <v>115</v>
      </c>
      <c r="Y207" s="11" t="s">
        <v>184</v>
      </c>
      <c r="Z207" s="11" t="s">
        <v>112</v>
      </c>
      <c r="AA207" s="11"/>
      <c r="AB207" s="11" t="s">
        <v>113</v>
      </c>
      <c r="AC207" s="11"/>
      <c r="AD207" s="11" t="s">
        <v>114</v>
      </c>
      <c r="AE207" s="11" t="s">
        <v>115</v>
      </c>
      <c r="AF207" s="11" t="s">
        <v>114</v>
      </c>
      <c r="AG207" s="11" t="s">
        <v>114</v>
      </c>
      <c r="AH207" s="11" t="s">
        <v>153</v>
      </c>
      <c r="AI207" s="11"/>
      <c r="AJ207" s="11" t="s">
        <v>123</v>
      </c>
      <c r="AK207" s="11">
        <v>1</v>
      </c>
      <c r="AL207" s="11" t="s">
        <v>123</v>
      </c>
      <c r="AM207" s="11">
        <v>1</v>
      </c>
      <c r="AN207" s="11">
        <v>1</v>
      </c>
      <c r="AO207" s="11" t="s">
        <v>123</v>
      </c>
      <c r="AP207" s="11" t="s">
        <v>123</v>
      </c>
      <c r="AQ207" s="11" t="s">
        <v>123</v>
      </c>
      <c r="AR207" s="11"/>
      <c r="AS207" s="11" t="s">
        <v>114</v>
      </c>
      <c r="AT207" s="11" t="s">
        <v>123</v>
      </c>
      <c r="AU207" s="11"/>
      <c r="AV207" s="11"/>
      <c r="AW207" s="11" t="s">
        <v>123</v>
      </c>
      <c r="AX207" s="11"/>
      <c r="AY207" s="11" t="s">
        <v>123</v>
      </c>
      <c r="AZ207" s="11"/>
      <c r="BA207" s="11" t="s">
        <v>114</v>
      </c>
      <c r="BB207" s="11" t="s">
        <v>443</v>
      </c>
      <c r="BC207" s="11"/>
      <c r="BD207" s="11"/>
    </row>
    <row r="208" spans="1:56" ht="65.25" customHeight="1" x14ac:dyDescent="0.3">
      <c r="A208" s="11" t="s">
        <v>2316</v>
      </c>
      <c r="B208" s="11" t="s">
        <v>2315</v>
      </c>
      <c r="C208" s="11" t="s">
        <v>44</v>
      </c>
      <c r="D208" s="11" t="s">
        <v>44</v>
      </c>
      <c r="E208" s="11" t="s">
        <v>818</v>
      </c>
      <c r="F208" s="11" t="s">
        <v>2316</v>
      </c>
      <c r="G208" s="11" t="s">
        <v>115</v>
      </c>
      <c r="H208" s="11" t="s">
        <v>611</v>
      </c>
      <c r="I208" s="11" t="s">
        <v>85</v>
      </c>
      <c r="J208" s="11" t="s">
        <v>411</v>
      </c>
      <c r="K208" s="11" t="s">
        <v>123</v>
      </c>
      <c r="L208" s="11" t="s">
        <v>123</v>
      </c>
      <c r="M208" s="11" t="s">
        <v>123</v>
      </c>
      <c r="N208" s="11" t="s">
        <v>123</v>
      </c>
      <c r="O208" s="11" t="s">
        <v>123</v>
      </c>
      <c r="P208" s="11"/>
      <c r="Q208" s="11" t="s">
        <v>123</v>
      </c>
      <c r="R208" s="11"/>
      <c r="S208" s="11" t="s">
        <v>123</v>
      </c>
      <c r="T208" s="11">
        <v>0</v>
      </c>
      <c r="U208" s="11"/>
      <c r="V208" s="11" t="s">
        <v>123</v>
      </c>
      <c r="W208" s="11" t="s">
        <v>123</v>
      </c>
      <c r="X208" s="11" t="s">
        <v>115</v>
      </c>
      <c r="Y208" s="11" t="s">
        <v>2157</v>
      </c>
      <c r="Z208" s="11" t="s">
        <v>123</v>
      </c>
      <c r="AA208" s="11"/>
      <c r="AB208" s="11" t="s">
        <v>123</v>
      </c>
      <c r="AC208" s="11"/>
      <c r="AD208" s="11" t="s">
        <v>123</v>
      </c>
      <c r="AE208" s="11" t="s">
        <v>123</v>
      </c>
      <c r="AF208" s="11" t="s">
        <v>115</v>
      </c>
      <c r="AG208" s="11" t="s">
        <v>114</v>
      </c>
      <c r="AH208" s="11" t="s">
        <v>123</v>
      </c>
      <c r="AI208" s="11"/>
      <c r="AJ208" s="11" t="s">
        <v>123</v>
      </c>
      <c r="AK208" s="11" t="s">
        <v>123</v>
      </c>
      <c r="AL208" s="11" t="s">
        <v>123</v>
      </c>
      <c r="AM208" s="11" t="s">
        <v>123</v>
      </c>
      <c r="AN208" s="11" t="s">
        <v>123</v>
      </c>
      <c r="AO208" s="11" t="s">
        <v>123</v>
      </c>
      <c r="AP208" s="11" t="s">
        <v>123</v>
      </c>
      <c r="AQ208" s="11" t="s">
        <v>123</v>
      </c>
      <c r="AR208" s="11"/>
      <c r="AS208" s="11" t="s">
        <v>123</v>
      </c>
      <c r="AT208" s="11" t="s">
        <v>123</v>
      </c>
      <c r="AU208" s="11"/>
      <c r="AV208" s="11"/>
      <c r="AW208" s="11" t="s">
        <v>123</v>
      </c>
      <c r="AX208" s="11"/>
      <c r="AY208" s="11" t="s">
        <v>123</v>
      </c>
      <c r="AZ208" s="11"/>
      <c r="BA208" s="11" t="s">
        <v>123</v>
      </c>
      <c r="BB208" s="11"/>
      <c r="BC208" s="11"/>
      <c r="BD208" s="11"/>
    </row>
    <row r="209" spans="1:56" x14ac:dyDescent="0.3">
      <c r="A209" s="11" t="s">
        <v>2318</v>
      </c>
      <c r="B209" s="11" t="s">
        <v>2317</v>
      </c>
      <c r="C209" s="11" t="s">
        <v>44</v>
      </c>
      <c r="D209" s="11" t="s">
        <v>44</v>
      </c>
      <c r="E209" s="11" t="s">
        <v>818</v>
      </c>
      <c r="F209" s="11" t="s">
        <v>2318</v>
      </c>
      <c r="G209" s="11" t="s">
        <v>115</v>
      </c>
      <c r="H209" s="11" t="s">
        <v>93</v>
      </c>
      <c r="I209" s="11" t="s">
        <v>6</v>
      </c>
      <c r="J209" s="11" t="s">
        <v>6</v>
      </c>
      <c r="K209" s="11" t="s">
        <v>123</v>
      </c>
      <c r="L209" s="11" t="s">
        <v>123</v>
      </c>
      <c r="M209" s="11" t="s">
        <v>123</v>
      </c>
      <c r="N209" s="11" t="s">
        <v>123</v>
      </c>
      <c r="O209" s="11" t="s">
        <v>123</v>
      </c>
      <c r="P209" s="11"/>
      <c r="Q209" s="11" t="s">
        <v>123</v>
      </c>
      <c r="R209" s="11"/>
      <c r="S209" s="11" t="s">
        <v>123</v>
      </c>
      <c r="T209" s="11">
        <v>0</v>
      </c>
      <c r="U209" s="11"/>
      <c r="V209" s="11" t="s">
        <v>123</v>
      </c>
      <c r="W209" s="11" t="s">
        <v>123</v>
      </c>
      <c r="X209" s="11" t="s">
        <v>115</v>
      </c>
      <c r="Y209" s="11" t="s">
        <v>123</v>
      </c>
      <c r="Z209" s="11" t="s">
        <v>123</v>
      </c>
      <c r="AA209" s="11"/>
      <c r="AB209" s="11" t="s">
        <v>123</v>
      </c>
      <c r="AC209" s="11"/>
      <c r="AD209" s="11" t="s">
        <v>123</v>
      </c>
      <c r="AE209" s="11" t="s">
        <v>123</v>
      </c>
      <c r="AF209" s="11" t="s">
        <v>115</v>
      </c>
      <c r="AG209" s="11" t="s">
        <v>114</v>
      </c>
      <c r="AH209" s="11" t="s">
        <v>123</v>
      </c>
      <c r="AI209" s="11"/>
      <c r="AJ209" s="11" t="s">
        <v>123</v>
      </c>
      <c r="AK209" s="11" t="s">
        <v>123</v>
      </c>
      <c r="AL209" s="11" t="s">
        <v>123</v>
      </c>
      <c r="AM209" s="11" t="s">
        <v>123</v>
      </c>
      <c r="AN209" s="11" t="s">
        <v>123</v>
      </c>
      <c r="AO209" s="11" t="s">
        <v>123</v>
      </c>
      <c r="AP209" s="11" t="s">
        <v>123</v>
      </c>
      <c r="AQ209" s="11" t="s">
        <v>123</v>
      </c>
      <c r="AR209" s="11"/>
      <c r="AS209" s="11" t="s">
        <v>123</v>
      </c>
      <c r="AT209" s="11" t="s">
        <v>123</v>
      </c>
      <c r="AU209" s="11"/>
      <c r="AV209" s="11"/>
      <c r="AW209" s="11" t="s">
        <v>123</v>
      </c>
      <c r="AX209" s="11"/>
      <c r="AY209" s="11" t="s">
        <v>123</v>
      </c>
      <c r="AZ209" s="11"/>
      <c r="BA209" s="11" t="s">
        <v>123</v>
      </c>
      <c r="BB209" s="11"/>
      <c r="BC209" s="11"/>
      <c r="BD209" s="11"/>
    </row>
    <row r="210" spans="1:56" x14ac:dyDescent="0.3">
      <c r="A210" s="11" t="s">
        <v>2319</v>
      </c>
      <c r="B210" s="11" t="s">
        <v>48</v>
      </c>
      <c r="C210" s="11" t="s">
        <v>44</v>
      </c>
      <c r="D210" s="11" t="s">
        <v>44</v>
      </c>
      <c r="E210" s="11" t="s">
        <v>818</v>
      </c>
      <c r="F210" s="11" t="s">
        <v>2319</v>
      </c>
      <c r="G210" s="11" t="s">
        <v>115</v>
      </c>
      <c r="H210" s="11" t="s">
        <v>93</v>
      </c>
      <c r="I210" s="11" t="s">
        <v>6</v>
      </c>
      <c r="J210" s="11" t="s">
        <v>6</v>
      </c>
      <c r="K210" s="11" t="s">
        <v>123</v>
      </c>
      <c r="L210" s="11" t="s">
        <v>123</v>
      </c>
      <c r="M210" s="11" t="s">
        <v>123</v>
      </c>
      <c r="N210" s="11" t="s">
        <v>123</v>
      </c>
      <c r="O210" s="11" t="s">
        <v>123</v>
      </c>
      <c r="P210" s="11"/>
      <c r="Q210" s="11" t="s">
        <v>123</v>
      </c>
      <c r="R210" s="11"/>
      <c r="S210" s="11" t="s">
        <v>123</v>
      </c>
      <c r="T210" s="11">
        <v>0</v>
      </c>
      <c r="U210" s="11"/>
      <c r="V210" s="11" t="s">
        <v>123</v>
      </c>
      <c r="W210" s="11" t="s">
        <v>123</v>
      </c>
      <c r="X210" s="11" t="s">
        <v>115</v>
      </c>
      <c r="Y210" s="11" t="s">
        <v>2157</v>
      </c>
      <c r="Z210" s="11" t="s">
        <v>123</v>
      </c>
      <c r="AA210" s="11"/>
      <c r="AB210" s="11" t="s">
        <v>123</v>
      </c>
      <c r="AC210" s="11"/>
      <c r="AD210" s="11" t="s">
        <v>123</v>
      </c>
      <c r="AE210" s="11" t="s">
        <v>123</v>
      </c>
      <c r="AF210" s="11" t="s">
        <v>115</v>
      </c>
      <c r="AG210" s="11" t="s">
        <v>114</v>
      </c>
      <c r="AH210" s="11" t="s">
        <v>123</v>
      </c>
      <c r="AI210" s="11"/>
      <c r="AJ210" s="11" t="s">
        <v>123</v>
      </c>
      <c r="AK210" s="11" t="s">
        <v>123</v>
      </c>
      <c r="AL210" s="11" t="s">
        <v>123</v>
      </c>
      <c r="AM210" s="11" t="s">
        <v>123</v>
      </c>
      <c r="AN210" s="11" t="s">
        <v>123</v>
      </c>
      <c r="AO210" s="11" t="s">
        <v>123</v>
      </c>
      <c r="AP210" s="11" t="s">
        <v>123</v>
      </c>
      <c r="AQ210" s="11" t="s">
        <v>123</v>
      </c>
      <c r="AR210" s="11"/>
      <c r="AS210" s="11" t="s">
        <v>123</v>
      </c>
      <c r="AT210" s="11" t="s">
        <v>123</v>
      </c>
      <c r="AU210" s="11"/>
      <c r="AV210" s="11"/>
      <c r="AW210" s="11" t="s">
        <v>123</v>
      </c>
      <c r="AX210" s="11"/>
      <c r="AY210" s="11" t="s">
        <v>123</v>
      </c>
      <c r="AZ210" s="11"/>
      <c r="BA210" s="11" t="s">
        <v>123</v>
      </c>
      <c r="BB210" s="11"/>
      <c r="BC210" s="11"/>
      <c r="BD210" s="11"/>
    </row>
    <row r="211" spans="1:56" ht="28.8" x14ac:dyDescent="0.3">
      <c r="A211" s="11" t="s">
        <v>2321</v>
      </c>
      <c r="B211" s="11" t="s">
        <v>2320</v>
      </c>
      <c r="C211" s="11" t="s">
        <v>44</v>
      </c>
      <c r="D211" s="11" t="s">
        <v>44</v>
      </c>
      <c r="E211" s="11" t="s">
        <v>818</v>
      </c>
      <c r="F211" s="11" t="s">
        <v>2321</v>
      </c>
      <c r="G211" s="11" t="s">
        <v>115</v>
      </c>
      <c r="H211" s="11" t="s">
        <v>22</v>
      </c>
      <c r="I211" s="11" t="s">
        <v>22</v>
      </c>
      <c r="J211" s="11" t="s">
        <v>246</v>
      </c>
      <c r="K211" s="11" t="s">
        <v>123</v>
      </c>
      <c r="L211" s="11" t="s">
        <v>123</v>
      </c>
      <c r="M211" s="11" t="s">
        <v>123</v>
      </c>
      <c r="N211" s="11" t="s">
        <v>123</v>
      </c>
      <c r="O211" s="11" t="s">
        <v>123</v>
      </c>
      <c r="P211" s="11"/>
      <c r="Q211" s="11" t="s">
        <v>123</v>
      </c>
      <c r="R211" s="11"/>
      <c r="S211" s="11" t="s">
        <v>123</v>
      </c>
      <c r="T211" s="11">
        <v>0</v>
      </c>
      <c r="U211" s="11"/>
      <c r="V211" s="11" t="s">
        <v>123</v>
      </c>
      <c r="W211" s="11" t="s">
        <v>123</v>
      </c>
      <c r="X211" s="11" t="s">
        <v>115</v>
      </c>
      <c r="Y211" s="11" t="s">
        <v>2157</v>
      </c>
      <c r="Z211" s="11" t="s">
        <v>123</v>
      </c>
      <c r="AA211" s="11"/>
      <c r="AB211" s="11" t="s">
        <v>123</v>
      </c>
      <c r="AC211" s="11"/>
      <c r="AD211" s="11" t="s">
        <v>123</v>
      </c>
      <c r="AE211" s="11" t="s">
        <v>123</v>
      </c>
      <c r="AF211" s="11" t="s">
        <v>115</v>
      </c>
      <c r="AG211" s="11" t="s">
        <v>114</v>
      </c>
      <c r="AH211" s="11" t="s">
        <v>123</v>
      </c>
      <c r="AI211" s="11"/>
      <c r="AJ211" s="11" t="s">
        <v>123</v>
      </c>
      <c r="AK211" s="11" t="s">
        <v>123</v>
      </c>
      <c r="AL211" s="11" t="s">
        <v>123</v>
      </c>
      <c r="AM211" s="11" t="s">
        <v>123</v>
      </c>
      <c r="AN211" s="11" t="s">
        <v>123</v>
      </c>
      <c r="AO211" s="11" t="s">
        <v>123</v>
      </c>
      <c r="AP211" s="11" t="s">
        <v>123</v>
      </c>
      <c r="AQ211" s="11" t="s">
        <v>123</v>
      </c>
      <c r="AR211" s="11"/>
      <c r="AS211" s="11" t="s">
        <v>123</v>
      </c>
      <c r="AT211" s="11" t="s">
        <v>123</v>
      </c>
      <c r="AU211" s="11"/>
      <c r="AV211" s="11"/>
      <c r="AW211" s="11" t="s">
        <v>123</v>
      </c>
      <c r="AX211" s="11"/>
      <c r="AY211" s="11" t="s">
        <v>123</v>
      </c>
      <c r="AZ211" s="11"/>
      <c r="BA211" s="11" t="s">
        <v>123</v>
      </c>
      <c r="BB211" s="11"/>
      <c r="BC211" s="11"/>
      <c r="BD211" s="11"/>
    </row>
    <row r="212" spans="1:56" ht="43.2" x14ac:dyDescent="0.3">
      <c r="A212" s="11" t="s">
        <v>2322</v>
      </c>
      <c r="B212" s="11" t="s">
        <v>2526</v>
      </c>
      <c r="C212" s="11" t="s">
        <v>2962</v>
      </c>
      <c r="D212" s="26" t="s">
        <v>3018</v>
      </c>
      <c r="E212" s="11" t="s">
        <v>818</v>
      </c>
      <c r="F212" s="11" t="s">
        <v>2322</v>
      </c>
      <c r="G212" s="11" t="s">
        <v>115</v>
      </c>
      <c r="H212" s="11" t="s">
        <v>93</v>
      </c>
      <c r="I212" s="11" t="s">
        <v>6</v>
      </c>
      <c r="J212" s="11" t="s">
        <v>6</v>
      </c>
      <c r="K212" s="11" t="s">
        <v>123</v>
      </c>
      <c r="L212" s="11" t="s">
        <v>123</v>
      </c>
      <c r="M212" s="11" t="s">
        <v>123</v>
      </c>
      <c r="N212" s="11" t="s">
        <v>123</v>
      </c>
      <c r="O212" s="11" t="s">
        <v>123</v>
      </c>
      <c r="P212" s="11"/>
      <c r="Q212" s="11" t="s">
        <v>123</v>
      </c>
      <c r="R212" s="11"/>
      <c r="S212" s="11" t="s">
        <v>123</v>
      </c>
      <c r="T212" s="11">
        <v>0</v>
      </c>
      <c r="U212" s="11"/>
      <c r="V212" s="11" t="s">
        <v>123</v>
      </c>
      <c r="W212" s="11" t="s">
        <v>123</v>
      </c>
      <c r="X212" s="11" t="s">
        <v>115</v>
      </c>
      <c r="Y212" s="11" t="s">
        <v>123</v>
      </c>
      <c r="Z212" s="11" t="s">
        <v>123</v>
      </c>
      <c r="AA212" s="11"/>
      <c r="AB212" s="11" t="s">
        <v>123</v>
      </c>
      <c r="AC212" s="11"/>
      <c r="AD212" s="11" t="s">
        <v>123</v>
      </c>
      <c r="AE212" s="11" t="s">
        <v>123</v>
      </c>
      <c r="AF212" s="11" t="s">
        <v>115</v>
      </c>
      <c r="AG212" s="11" t="s">
        <v>114</v>
      </c>
      <c r="AH212" s="11" t="s">
        <v>123</v>
      </c>
      <c r="AI212" s="11"/>
      <c r="AJ212" s="11" t="s">
        <v>123</v>
      </c>
      <c r="AK212" s="11" t="s">
        <v>123</v>
      </c>
      <c r="AL212" s="11" t="s">
        <v>123</v>
      </c>
      <c r="AM212" s="11" t="s">
        <v>123</v>
      </c>
      <c r="AN212" s="11" t="s">
        <v>123</v>
      </c>
      <c r="AO212" s="11" t="s">
        <v>123</v>
      </c>
      <c r="AP212" s="11" t="s">
        <v>123</v>
      </c>
      <c r="AQ212" s="11" t="s">
        <v>123</v>
      </c>
      <c r="AR212" s="11"/>
      <c r="AS212" s="11" t="s">
        <v>123</v>
      </c>
      <c r="AT212" s="11" t="s">
        <v>123</v>
      </c>
      <c r="AU212" s="11"/>
      <c r="AV212" s="11"/>
      <c r="AW212" s="11" t="s">
        <v>123</v>
      </c>
      <c r="AX212" s="11"/>
      <c r="AY212" s="11" t="s">
        <v>123</v>
      </c>
      <c r="AZ212" s="11"/>
      <c r="BA212" s="11" t="s">
        <v>123</v>
      </c>
      <c r="BB212" s="11"/>
      <c r="BC212" s="11"/>
      <c r="BD212" s="11"/>
    </row>
    <row r="213" spans="1:56" ht="75.75" customHeight="1" x14ac:dyDescent="0.3">
      <c r="A213" s="11" t="s">
        <v>2324</v>
      </c>
      <c r="B213" s="11" t="s">
        <v>2323</v>
      </c>
      <c r="C213" s="11" t="s">
        <v>1467</v>
      </c>
      <c r="D213" s="11" t="s">
        <v>1362</v>
      </c>
      <c r="E213" s="11" t="s">
        <v>818</v>
      </c>
      <c r="F213" s="11" t="s">
        <v>2324</v>
      </c>
      <c r="G213" s="11" t="s">
        <v>115</v>
      </c>
      <c r="H213" s="11" t="s">
        <v>93</v>
      </c>
      <c r="I213" s="11" t="s">
        <v>6</v>
      </c>
      <c r="J213" s="11" t="s">
        <v>6</v>
      </c>
      <c r="K213" s="11" t="s">
        <v>123</v>
      </c>
      <c r="L213" s="11" t="s">
        <v>123</v>
      </c>
      <c r="M213" s="11" t="s">
        <v>123</v>
      </c>
      <c r="N213" s="11" t="s">
        <v>123</v>
      </c>
      <c r="O213" s="11" t="s">
        <v>123</v>
      </c>
      <c r="P213" s="11"/>
      <c r="Q213" s="11" t="s">
        <v>123</v>
      </c>
      <c r="R213" s="11"/>
      <c r="S213" s="11" t="s">
        <v>123</v>
      </c>
      <c r="T213" s="11">
        <v>0</v>
      </c>
      <c r="U213" s="11"/>
      <c r="V213" s="11" t="s">
        <v>123</v>
      </c>
      <c r="W213" s="11" t="s">
        <v>123</v>
      </c>
      <c r="X213" s="11" t="s">
        <v>115</v>
      </c>
      <c r="Y213" s="11" t="s">
        <v>123</v>
      </c>
      <c r="Z213" s="11" t="s">
        <v>123</v>
      </c>
      <c r="AA213" s="11"/>
      <c r="AB213" s="11" t="s">
        <v>123</v>
      </c>
      <c r="AC213" s="11"/>
      <c r="AD213" s="11" t="s">
        <v>123</v>
      </c>
      <c r="AE213" s="11" t="s">
        <v>123</v>
      </c>
      <c r="AF213" s="11" t="s">
        <v>115</v>
      </c>
      <c r="AG213" s="11" t="s">
        <v>114</v>
      </c>
      <c r="AH213" s="11" t="s">
        <v>123</v>
      </c>
      <c r="AI213" s="11"/>
      <c r="AJ213" s="11" t="s">
        <v>123</v>
      </c>
      <c r="AK213" s="11" t="s">
        <v>123</v>
      </c>
      <c r="AL213" s="11" t="s">
        <v>123</v>
      </c>
      <c r="AM213" s="11" t="s">
        <v>123</v>
      </c>
      <c r="AN213" s="11" t="s">
        <v>123</v>
      </c>
      <c r="AO213" s="11" t="s">
        <v>123</v>
      </c>
      <c r="AP213" s="11" t="s">
        <v>123</v>
      </c>
      <c r="AQ213" s="11" t="s">
        <v>123</v>
      </c>
      <c r="AR213" s="11"/>
      <c r="AS213" s="11" t="s">
        <v>123</v>
      </c>
      <c r="AT213" s="11" t="s">
        <v>123</v>
      </c>
      <c r="AU213" s="11"/>
      <c r="AV213" s="11"/>
      <c r="AW213" s="11" t="s">
        <v>123</v>
      </c>
      <c r="AX213" s="11"/>
      <c r="AY213" s="11" t="s">
        <v>123</v>
      </c>
      <c r="AZ213" s="11"/>
      <c r="BA213" s="11" t="s">
        <v>123</v>
      </c>
      <c r="BB213" s="11"/>
      <c r="BC213" s="11"/>
      <c r="BD213" s="11"/>
    </row>
    <row r="214" spans="1:56" x14ac:dyDescent="0.3">
      <c r="A214" s="11" t="s">
        <v>2326</v>
      </c>
      <c r="B214" s="11" t="s">
        <v>2325</v>
      </c>
      <c r="C214" s="11" t="s">
        <v>1467</v>
      </c>
      <c r="D214" s="11" t="s">
        <v>1467</v>
      </c>
      <c r="E214" s="11" t="s">
        <v>818</v>
      </c>
      <c r="F214" s="11" t="s">
        <v>2326</v>
      </c>
      <c r="G214" s="11" t="s">
        <v>115</v>
      </c>
      <c r="H214" s="11" t="s">
        <v>93</v>
      </c>
      <c r="I214" s="11"/>
      <c r="J214" s="11"/>
      <c r="K214" s="11" t="s">
        <v>123</v>
      </c>
      <c r="L214" s="11" t="s">
        <v>123</v>
      </c>
      <c r="M214" s="11" t="s">
        <v>123</v>
      </c>
      <c r="N214" s="11" t="s">
        <v>123</v>
      </c>
      <c r="O214" s="11" t="s">
        <v>123</v>
      </c>
      <c r="P214" s="11"/>
      <c r="Q214" s="11" t="s">
        <v>123</v>
      </c>
      <c r="R214" s="11"/>
      <c r="S214" s="11" t="s">
        <v>123</v>
      </c>
      <c r="T214" s="11">
        <v>0</v>
      </c>
      <c r="U214" s="11"/>
      <c r="V214" s="11" t="s">
        <v>123</v>
      </c>
      <c r="W214" s="11" t="s">
        <v>123</v>
      </c>
      <c r="X214" s="11" t="s">
        <v>115</v>
      </c>
      <c r="Y214" s="11" t="s">
        <v>123</v>
      </c>
      <c r="Z214" s="11" t="s">
        <v>123</v>
      </c>
      <c r="AA214" s="11"/>
      <c r="AB214" s="11" t="s">
        <v>123</v>
      </c>
      <c r="AC214" s="11"/>
      <c r="AD214" s="11" t="s">
        <v>123</v>
      </c>
      <c r="AE214" s="11" t="s">
        <v>123</v>
      </c>
      <c r="AF214" s="11" t="s">
        <v>115</v>
      </c>
      <c r="AG214" s="11" t="s">
        <v>114</v>
      </c>
      <c r="AH214" s="11" t="s">
        <v>123</v>
      </c>
      <c r="AI214" s="11"/>
      <c r="AJ214" s="11" t="s">
        <v>123</v>
      </c>
      <c r="AK214" s="11" t="s">
        <v>123</v>
      </c>
      <c r="AL214" s="11" t="s">
        <v>123</v>
      </c>
      <c r="AM214" s="11" t="s">
        <v>123</v>
      </c>
      <c r="AN214" s="11" t="s">
        <v>123</v>
      </c>
      <c r="AO214" s="11" t="s">
        <v>123</v>
      </c>
      <c r="AP214" s="11" t="s">
        <v>123</v>
      </c>
      <c r="AQ214" s="11" t="s">
        <v>123</v>
      </c>
      <c r="AR214" s="11"/>
      <c r="AS214" s="11" t="s">
        <v>123</v>
      </c>
      <c r="AT214" s="11" t="s">
        <v>123</v>
      </c>
      <c r="AU214" s="11"/>
      <c r="AV214" s="11"/>
      <c r="AW214" s="11" t="s">
        <v>123</v>
      </c>
      <c r="AX214" s="11"/>
      <c r="AY214" s="11" t="s">
        <v>123</v>
      </c>
      <c r="AZ214" s="11"/>
      <c r="BA214" s="11" t="s">
        <v>123</v>
      </c>
      <c r="BB214" s="11"/>
      <c r="BC214" s="11"/>
      <c r="BD214" s="11"/>
    </row>
    <row r="215" spans="1:56" ht="28.8" x14ac:dyDescent="0.3">
      <c r="A215" s="11" t="s">
        <v>2328</v>
      </c>
      <c r="B215" s="11" t="s">
        <v>2327</v>
      </c>
      <c r="C215" s="11" t="s">
        <v>2962</v>
      </c>
      <c r="D215" s="11" t="s">
        <v>2856</v>
      </c>
      <c r="E215" s="11" t="s">
        <v>818</v>
      </c>
      <c r="F215" s="11" t="s">
        <v>2328</v>
      </c>
      <c r="G215" s="11" t="s">
        <v>115</v>
      </c>
      <c r="H215" s="11" t="s">
        <v>93</v>
      </c>
      <c r="I215" s="11" t="s">
        <v>6</v>
      </c>
      <c r="J215" s="11" t="s">
        <v>6</v>
      </c>
      <c r="K215" s="11" t="s">
        <v>123</v>
      </c>
      <c r="L215" s="11" t="s">
        <v>123</v>
      </c>
      <c r="M215" s="11" t="s">
        <v>123</v>
      </c>
      <c r="N215" s="11" t="s">
        <v>123</v>
      </c>
      <c r="O215" s="11" t="s">
        <v>123</v>
      </c>
      <c r="P215" s="11"/>
      <c r="Q215" s="11" t="s">
        <v>123</v>
      </c>
      <c r="R215" s="11"/>
      <c r="S215" s="11" t="s">
        <v>123</v>
      </c>
      <c r="T215" s="11">
        <v>0</v>
      </c>
      <c r="U215" s="11"/>
      <c r="V215" s="11" t="s">
        <v>123</v>
      </c>
      <c r="W215" s="11" t="s">
        <v>123</v>
      </c>
      <c r="X215" s="11" t="s">
        <v>115</v>
      </c>
      <c r="Y215" s="11" t="s">
        <v>123</v>
      </c>
      <c r="Z215" s="11" t="s">
        <v>123</v>
      </c>
      <c r="AA215" s="11"/>
      <c r="AB215" s="11" t="s">
        <v>123</v>
      </c>
      <c r="AC215" s="11"/>
      <c r="AD215" s="11" t="s">
        <v>123</v>
      </c>
      <c r="AE215" s="11" t="s">
        <v>123</v>
      </c>
      <c r="AF215" s="11" t="s">
        <v>115</v>
      </c>
      <c r="AG215" s="11" t="s">
        <v>114</v>
      </c>
      <c r="AH215" s="11" t="s">
        <v>123</v>
      </c>
      <c r="AI215" s="11"/>
      <c r="AJ215" s="11" t="s">
        <v>123</v>
      </c>
      <c r="AK215" s="11" t="s">
        <v>123</v>
      </c>
      <c r="AL215" s="11" t="s">
        <v>123</v>
      </c>
      <c r="AM215" s="11" t="s">
        <v>123</v>
      </c>
      <c r="AN215" s="11" t="s">
        <v>123</v>
      </c>
      <c r="AO215" s="11" t="s">
        <v>123</v>
      </c>
      <c r="AP215" s="11" t="s">
        <v>123</v>
      </c>
      <c r="AQ215" s="11" t="s">
        <v>123</v>
      </c>
      <c r="AR215" s="11"/>
      <c r="AS215" s="11" t="s">
        <v>123</v>
      </c>
      <c r="AT215" s="11" t="s">
        <v>123</v>
      </c>
      <c r="AU215" s="11"/>
      <c r="AV215" s="11"/>
      <c r="AW215" s="11" t="s">
        <v>123</v>
      </c>
      <c r="AX215" s="11"/>
      <c r="AY215" s="11" t="s">
        <v>123</v>
      </c>
      <c r="AZ215" s="11"/>
      <c r="BA215" s="11" t="s">
        <v>123</v>
      </c>
      <c r="BB215" s="11"/>
      <c r="BC215" s="11"/>
      <c r="BD215" s="11"/>
    </row>
    <row r="216" spans="1:56" ht="43.2" x14ac:dyDescent="0.3">
      <c r="A216" s="11" t="s">
        <v>2329</v>
      </c>
      <c r="B216" s="11" t="s">
        <v>2629</v>
      </c>
      <c r="C216" s="11" t="s">
        <v>2962</v>
      </c>
      <c r="D216" s="11" t="s">
        <v>3018</v>
      </c>
      <c r="E216" s="11" t="s">
        <v>818</v>
      </c>
      <c r="F216" s="11" t="s">
        <v>2329</v>
      </c>
      <c r="G216" s="11" t="s">
        <v>115</v>
      </c>
      <c r="H216" s="11" t="s">
        <v>93</v>
      </c>
      <c r="I216" s="11" t="s">
        <v>6</v>
      </c>
      <c r="J216" s="11" t="s">
        <v>6</v>
      </c>
      <c r="K216" s="11" t="s">
        <v>123</v>
      </c>
      <c r="L216" s="11" t="s">
        <v>123</v>
      </c>
      <c r="M216" s="11" t="s">
        <v>123</v>
      </c>
      <c r="N216" s="11" t="s">
        <v>123</v>
      </c>
      <c r="O216" s="11" t="s">
        <v>123</v>
      </c>
      <c r="P216" s="11"/>
      <c r="Q216" s="11" t="s">
        <v>123</v>
      </c>
      <c r="R216" s="11"/>
      <c r="S216" s="11" t="s">
        <v>123</v>
      </c>
      <c r="T216" s="11">
        <v>0</v>
      </c>
      <c r="U216" s="11"/>
      <c r="V216" s="11" t="s">
        <v>123</v>
      </c>
      <c r="W216" s="11" t="s">
        <v>123</v>
      </c>
      <c r="X216" s="11" t="s">
        <v>115</v>
      </c>
      <c r="Y216" s="11" t="s">
        <v>2215</v>
      </c>
      <c r="Z216" s="11" t="s">
        <v>123</v>
      </c>
      <c r="AA216" s="11"/>
      <c r="AB216" s="11" t="s">
        <v>123</v>
      </c>
      <c r="AC216" s="11"/>
      <c r="AD216" s="11" t="s">
        <v>123</v>
      </c>
      <c r="AE216" s="11" t="s">
        <v>123</v>
      </c>
      <c r="AF216" s="11" t="s">
        <v>115</v>
      </c>
      <c r="AG216" s="11" t="s">
        <v>114</v>
      </c>
      <c r="AH216" s="11" t="s">
        <v>123</v>
      </c>
      <c r="AI216" s="11"/>
      <c r="AJ216" s="11" t="s">
        <v>123</v>
      </c>
      <c r="AK216" s="11" t="s">
        <v>123</v>
      </c>
      <c r="AL216" s="11" t="s">
        <v>123</v>
      </c>
      <c r="AM216" s="11" t="s">
        <v>123</v>
      </c>
      <c r="AN216" s="11" t="s">
        <v>123</v>
      </c>
      <c r="AO216" s="11" t="s">
        <v>123</v>
      </c>
      <c r="AP216" s="11" t="s">
        <v>123</v>
      </c>
      <c r="AQ216" s="11" t="s">
        <v>123</v>
      </c>
      <c r="AR216" s="11"/>
      <c r="AS216" s="11" t="s">
        <v>123</v>
      </c>
      <c r="AT216" s="11" t="s">
        <v>123</v>
      </c>
      <c r="AU216" s="11"/>
      <c r="AV216" s="11"/>
      <c r="AW216" s="11" t="s">
        <v>123</v>
      </c>
      <c r="AX216" s="11"/>
      <c r="AY216" s="11" t="s">
        <v>123</v>
      </c>
      <c r="AZ216" s="11"/>
      <c r="BA216" s="11" t="s">
        <v>123</v>
      </c>
      <c r="BB216" s="11"/>
      <c r="BC216" s="11"/>
      <c r="BD216" s="11"/>
    </row>
    <row r="217" spans="1:56" ht="43.2" x14ac:dyDescent="0.3">
      <c r="A217" s="11" t="s">
        <v>2330</v>
      </c>
      <c r="B217" s="11" t="s">
        <v>3041</v>
      </c>
      <c r="C217" s="11" t="s">
        <v>2959</v>
      </c>
      <c r="D217" s="26" t="s">
        <v>3018</v>
      </c>
      <c r="E217" s="11" t="s">
        <v>818</v>
      </c>
      <c r="F217" s="11" t="s">
        <v>2956</v>
      </c>
      <c r="G217" s="11" t="s">
        <v>115</v>
      </c>
      <c r="H217" s="11" t="s">
        <v>4</v>
      </c>
      <c r="I217" s="11" t="s">
        <v>59</v>
      </c>
      <c r="J217" s="11" t="s">
        <v>59</v>
      </c>
      <c r="K217" s="11" t="s">
        <v>123</v>
      </c>
      <c r="L217" s="11" t="s">
        <v>123</v>
      </c>
      <c r="M217" s="11" t="s">
        <v>123</v>
      </c>
      <c r="N217" s="11" t="s">
        <v>123</v>
      </c>
      <c r="O217" s="11" t="s">
        <v>123</v>
      </c>
      <c r="P217" s="11"/>
      <c r="Q217" s="11" t="s">
        <v>123</v>
      </c>
      <c r="R217" s="11"/>
      <c r="S217" s="11" t="s">
        <v>123</v>
      </c>
      <c r="T217" s="11">
        <v>0</v>
      </c>
      <c r="U217" s="11"/>
      <c r="V217" s="11" t="s">
        <v>123</v>
      </c>
      <c r="W217" s="11" t="s">
        <v>123</v>
      </c>
      <c r="X217" s="11" t="s">
        <v>115</v>
      </c>
      <c r="Y217" s="11" t="s">
        <v>2157</v>
      </c>
      <c r="Z217" s="11" t="s">
        <v>123</v>
      </c>
      <c r="AA217" s="11"/>
      <c r="AB217" s="11" t="s">
        <v>123</v>
      </c>
      <c r="AC217" s="11"/>
      <c r="AD217" s="11" t="s">
        <v>123</v>
      </c>
      <c r="AE217" s="11" t="s">
        <v>123</v>
      </c>
      <c r="AF217" s="11" t="s">
        <v>115</v>
      </c>
      <c r="AG217" s="11" t="s">
        <v>114</v>
      </c>
      <c r="AH217" s="11" t="s">
        <v>123</v>
      </c>
      <c r="AI217" s="11"/>
      <c r="AJ217" s="11" t="s">
        <v>123</v>
      </c>
      <c r="AK217" s="11" t="s">
        <v>123</v>
      </c>
      <c r="AL217" s="11" t="s">
        <v>123</v>
      </c>
      <c r="AM217" s="11" t="s">
        <v>123</v>
      </c>
      <c r="AN217" s="11" t="s">
        <v>123</v>
      </c>
      <c r="AO217" s="11" t="s">
        <v>123</v>
      </c>
      <c r="AP217" s="11" t="s">
        <v>123</v>
      </c>
      <c r="AQ217" s="11" t="s">
        <v>123</v>
      </c>
      <c r="AR217" s="11"/>
      <c r="AS217" s="11" t="s">
        <v>123</v>
      </c>
      <c r="AT217" s="11" t="s">
        <v>123</v>
      </c>
      <c r="AU217" s="11"/>
      <c r="AV217" s="11"/>
      <c r="AW217" s="11" t="s">
        <v>123</v>
      </c>
      <c r="AX217" s="11"/>
      <c r="AY217" s="11" t="s">
        <v>123</v>
      </c>
      <c r="AZ217" s="11"/>
      <c r="BA217" s="11" t="s">
        <v>123</v>
      </c>
      <c r="BB217" s="11"/>
      <c r="BC217" s="11" t="s">
        <v>1371</v>
      </c>
      <c r="BD217" s="11" t="s">
        <v>1496</v>
      </c>
    </row>
    <row r="218" spans="1:56" ht="57.6" x14ac:dyDescent="0.3">
      <c r="A218" s="11" t="s">
        <v>1438</v>
      </c>
      <c r="B218" s="11" t="s">
        <v>1437</v>
      </c>
      <c r="C218" s="11" t="s">
        <v>44</v>
      </c>
      <c r="D218" s="11" t="s">
        <v>34</v>
      </c>
      <c r="E218" s="11" t="s">
        <v>818</v>
      </c>
      <c r="F218" s="11" t="s">
        <v>1438</v>
      </c>
      <c r="G218" s="11" t="s">
        <v>115</v>
      </c>
      <c r="H218" s="11" t="s">
        <v>611</v>
      </c>
      <c r="I218" s="11" t="s">
        <v>11</v>
      </c>
      <c r="J218" s="11" t="s">
        <v>11</v>
      </c>
      <c r="K218" s="11" t="s">
        <v>124</v>
      </c>
      <c r="L218" s="11" t="s">
        <v>109</v>
      </c>
      <c r="M218" s="11">
        <v>48</v>
      </c>
      <c r="N218" s="11">
        <v>22000</v>
      </c>
      <c r="O218" s="11" t="s">
        <v>1172</v>
      </c>
      <c r="P218" s="11"/>
      <c r="Q218" s="11" t="s">
        <v>743</v>
      </c>
      <c r="R218" s="11"/>
      <c r="S218" s="11" t="s">
        <v>123</v>
      </c>
      <c r="T218" s="11" t="s">
        <v>123</v>
      </c>
      <c r="U218" s="11"/>
      <c r="V218" s="11">
        <v>100</v>
      </c>
      <c r="W218" s="11">
        <v>0</v>
      </c>
      <c r="X218" s="11" t="s">
        <v>115</v>
      </c>
      <c r="Y218" s="11" t="s">
        <v>184</v>
      </c>
      <c r="Z218" s="11" t="s">
        <v>134</v>
      </c>
      <c r="AA218" s="11"/>
      <c r="AB218" s="11" t="s">
        <v>113</v>
      </c>
      <c r="AC218" s="11"/>
      <c r="AD218" s="11" t="s">
        <v>114</v>
      </c>
      <c r="AE218" s="11" t="s">
        <v>115</v>
      </c>
      <c r="AF218" s="11" t="s">
        <v>115</v>
      </c>
      <c r="AG218" s="11" t="s">
        <v>115</v>
      </c>
      <c r="AH218" s="11" t="s">
        <v>153</v>
      </c>
      <c r="AI218" s="11"/>
      <c r="AJ218" s="11">
        <v>100</v>
      </c>
      <c r="AK218" s="11">
        <v>2</v>
      </c>
      <c r="AL218" s="11">
        <v>0</v>
      </c>
      <c r="AM218" s="11">
        <v>2</v>
      </c>
      <c r="AN218" s="11">
        <v>3</v>
      </c>
      <c r="AO218" s="11">
        <v>3000</v>
      </c>
      <c r="AP218" s="11">
        <v>3000</v>
      </c>
      <c r="AQ218" s="11" t="s">
        <v>114</v>
      </c>
      <c r="AR218" s="11"/>
      <c r="AS218" s="11" t="s">
        <v>114</v>
      </c>
      <c r="AT218" s="11" t="s">
        <v>123</v>
      </c>
      <c r="AU218" s="11"/>
      <c r="AV218" s="11"/>
      <c r="AW218" s="11" t="s">
        <v>613</v>
      </c>
      <c r="AX218" s="11"/>
      <c r="AY218" s="11" t="s">
        <v>119</v>
      </c>
      <c r="AZ218" s="11"/>
      <c r="BA218" s="11" t="s">
        <v>114</v>
      </c>
      <c r="BB218" s="11"/>
      <c r="BC218" s="11"/>
      <c r="BD218" s="11"/>
    </row>
    <row r="219" spans="1:56" ht="144" x14ac:dyDescent="0.3">
      <c r="A219" s="11" t="s">
        <v>362</v>
      </c>
      <c r="B219" s="11" t="s">
        <v>761</v>
      </c>
      <c r="C219" s="11" t="s">
        <v>44</v>
      </c>
      <c r="D219" s="11" t="s">
        <v>44</v>
      </c>
      <c r="E219" s="11" t="s">
        <v>818</v>
      </c>
      <c r="F219" s="11" t="s">
        <v>362</v>
      </c>
      <c r="G219" s="11" t="s">
        <v>115</v>
      </c>
      <c r="H219" s="11" t="s">
        <v>4</v>
      </c>
      <c r="I219" s="11" t="s">
        <v>58</v>
      </c>
      <c r="J219" s="11" t="s">
        <v>58</v>
      </c>
      <c r="K219" s="11" t="s">
        <v>1071</v>
      </c>
      <c r="L219" s="11" t="s">
        <v>731</v>
      </c>
      <c r="M219" s="11">
        <v>433</v>
      </c>
      <c r="N219" s="11" t="s">
        <v>123</v>
      </c>
      <c r="O219" s="11" t="s">
        <v>1160</v>
      </c>
      <c r="P219" s="11"/>
      <c r="Q219" s="11" t="s">
        <v>1240</v>
      </c>
      <c r="R219" s="11"/>
      <c r="S219" s="11">
        <v>100</v>
      </c>
      <c r="T219" s="11">
        <v>0</v>
      </c>
      <c r="U219" s="11"/>
      <c r="V219" s="11" t="s">
        <v>123</v>
      </c>
      <c r="W219" s="11" t="s">
        <v>123</v>
      </c>
      <c r="X219" s="11" t="s">
        <v>115</v>
      </c>
      <c r="Y219" s="11" t="s">
        <v>184</v>
      </c>
      <c r="Z219" s="11" t="s">
        <v>112</v>
      </c>
      <c r="AA219" s="11"/>
      <c r="AB219" s="11" t="s">
        <v>1282</v>
      </c>
      <c r="AC219" s="11"/>
      <c r="AD219" s="11" t="s">
        <v>123</v>
      </c>
      <c r="AE219" s="11" t="s">
        <v>115</v>
      </c>
      <c r="AF219" s="11" t="s">
        <v>115</v>
      </c>
      <c r="AG219" s="11" t="s">
        <v>115</v>
      </c>
      <c r="AH219" s="11" t="s">
        <v>1312</v>
      </c>
      <c r="AI219" s="11"/>
      <c r="AJ219" s="11">
        <v>100</v>
      </c>
      <c r="AK219" s="11" t="s">
        <v>123</v>
      </c>
      <c r="AL219" s="11" t="s">
        <v>123</v>
      </c>
      <c r="AM219" s="11" t="s">
        <v>123</v>
      </c>
      <c r="AN219" s="11" t="s">
        <v>123</v>
      </c>
      <c r="AO219" s="11" t="s">
        <v>123</v>
      </c>
      <c r="AP219" s="11" t="s">
        <v>123</v>
      </c>
      <c r="AQ219" s="11" t="s">
        <v>123</v>
      </c>
      <c r="AR219" s="11"/>
      <c r="AS219" s="11" t="s">
        <v>123</v>
      </c>
      <c r="AT219" s="11" t="s">
        <v>123</v>
      </c>
      <c r="AU219" s="11"/>
      <c r="AV219" s="11"/>
      <c r="AW219" s="11" t="s">
        <v>123</v>
      </c>
      <c r="AX219" s="11"/>
      <c r="AY219" s="11" t="s">
        <v>123</v>
      </c>
      <c r="AZ219" s="11"/>
      <c r="BA219" s="11" t="s">
        <v>123</v>
      </c>
      <c r="BB219" s="11" t="s">
        <v>363</v>
      </c>
      <c r="BC219" s="11" t="s">
        <v>1393</v>
      </c>
      <c r="BD219" s="11" t="s">
        <v>1512</v>
      </c>
    </row>
    <row r="220" spans="1:56" ht="28.8" x14ac:dyDescent="0.3">
      <c r="A220" s="11" t="s">
        <v>2649</v>
      </c>
      <c r="B220" s="11" t="s">
        <v>1511</v>
      </c>
      <c r="C220" s="11" t="s">
        <v>44</v>
      </c>
      <c r="D220" s="11" t="s">
        <v>44</v>
      </c>
      <c r="E220" s="11" t="s">
        <v>818</v>
      </c>
      <c r="F220" s="11" t="s">
        <v>1573</v>
      </c>
      <c r="G220" s="11" t="s">
        <v>115</v>
      </c>
      <c r="H220" s="11" t="s">
        <v>611</v>
      </c>
      <c r="I220" s="11" t="s">
        <v>11</v>
      </c>
      <c r="J220" s="11" t="s">
        <v>11</v>
      </c>
      <c r="K220" s="11" t="s">
        <v>123</v>
      </c>
      <c r="L220" s="11" t="s">
        <v>123</v>
      </c>
      <c r="M220" s="11" t="s">
        <v>123</v>
      </c>
      <c r="N220" s="11" t="s">
        <v>123</v>
      </c>
      <c r="O220" s="11" t="s">
        <v>123</v>
      </c>
      <c r="P220" s="11"/>
      <c r="Q220" s="11" t="s">
        <v>123</v>
      </c>
      <c r="R220" s="11"/>
      <c r="S220" s="11" t="s">
        <v>123</v>
      </c>
      <c r="T220" s="11">
        <v>0</v>
      </c>
      <c r="U220" s="11"/>
      <c r="V220" s="11" t="s">
        <v>123</v>
      </c>
      <c r="W220" s="11" t="s">
        <v>123</v>
      </c>
      <c r="X220" s="11" t="s">
        <v>123</v>
      </c>
      <c r="Y220" s="11" t="s">
        <v>123</v>
      </c>
      <c r="Z220" s="11" t="s">
        <v>123</v>
      </c>
      <c r="AA220" s="11"/>
      <c r="AB220" s="11" t="s">
        <v>123</v>
      </c>
      <c r="AC220" s="11"/>
      <c r="AD220" s="11" t="s">
        <v>123</v>
      </c>
      <c r="AE220" s="11" t="s">
        <v>123</v>
      </c>
      <c r="AF220" s="11" t="s">
        <v>115</v>
      </c>
      <c r="AG220" s="11" t="s">
        <v>123</v>
      </c>
      <c r="AH220" s="11" t="s">
        <v>123</v>
      </c>
      <c r="AI220" s="11"/>
      <c r="AJ220" s="11" t="s">
        <v>123</v>
      </c>
      <c r="AK220" s="11" t="s">
        <v>123</v>
      </c>
      <c r="AL220" s="11" t="s">
        <v>123</v>
      </c>
      <c r="AM220" s="11" t="s">
        <v>123</v>
      </c>
      <c r="AN220" s="11" t="s">
        <v>123</v>
      </c>
      <c r="AO220" s="11" t="s">
        <v>123</v>
      </c>
      <c r="AP220" s="11" t="s">
        <v>123</v>
      </c>
      <c r="AQ220" s="11" t="s">
        <v>123</v>
      </c>
      <c r="AR220" s="11"/>
      <c r="AS220" s="11" t="s">
        <v>123</v>
      </c>
      <c r="AT220" s="11" t="s">
        <v>123</v>
      </c>
      <c r="AU220" s="11"/>
      <c r="AV220" s="11"/>
      <c r="AW220" s="11" t="s">
        <v>123</v>
      </c>
      <c r="AX220" s="11"/>
      <c r="AY220" s="11" t="s">
        <v>123</v>
      </c>
      <c r="AZ220" s="11"/>
      <c r="BA220" s="11" t="s">
        <v>123</v>
      </c>
      <c r="BB220" s="11"/>
      <c r="BC220" s="11"/>
      <c r="BD220" s="11"/>
    </row>
    <row r="221" spans="1:56" ht="86.4" x14ac:dyDescent="0.3">
      <c r="A221" s="11" t="s">
        <v>344</v>
      </c>
      <c r="B221" s="11" t="s">
        <v>758</v>
      </c>
      <c r="C221" s="11" t="s">
        <v>44</v>
      </c>
      <c r="D221" s="11" t="s">
        <v>44</v>
      </c>
      <c r="E221" s="11" t="s">
        <v>818</v>
      </c>
      <c r="F221" s="11" t="s">
        <v>344</v>
      </c>
      <c r="G221" s="11" t="s">
        <v>115</v>
      </c>
      <c r="H221" s="11" t="s">
        <v>4</v>
      </c>
      <c r="I221" s="11" t="s">
        <v>53</v>
      </c>
      <c r="J221" s="11" t="s">
        <v>53</v>
      </c>
      <c r="K221" s="11" t="s">
        <v>1005</v>
      </c>
      <c r="L221" s="11" t="s">
        <v>1100</v>
      </c>
      <c r="M221" s="11">
        <v>3252</v>
      </c>
      <c r="N221" s="11" t="s">
        <v>123</v>
      </c>
      <c r="O221" s="11" t="s">
        <v>1165</v>
      </c>
      <c r="P221" s="11"/>
      <c r="Q221" s="11" t="s">
        <v>1236</v>
      </c>
      <c r="R221" s="11"/>
      <c r="S221" s="11">
        <v>100</v>
      </c>
      <c r="T221" s="11">
        <v>0</v>
      </c>
      <c r="U221" s="11" t="s">
        <v>343</v>
      </c>
      <c r="V221" s="11" t="s">
        <v>123</v>
      </c>
      <c r="W221" s="11" t="s">
        <v>123</v>
      </c>
      <c r="X221" s="11" t="s">
        <v>115</v>
      </c>
      <c r="Y221" s="11" t="s">
        <v>184</v>
      </c>
      <c r="Z221" s="11" t="s">
        <v>112</v>
      </c>
      <c r="AA221" s="11"/>
      <c r="AB221" s="11" t="s">
        <v>113</v>
      </c>
      <c r="AC221" s="11"/>
      <c r="AD221" s="11" t="s">
        <v>115</v>
      </c>
      <c r="AE221" s="11" t="s">
        <v>115</v>
      </c>
      <c r="AF221" s="11" t="s">
        <v>115</v>
      </c>
      <c r="AG221" s="11" t="s">
        <v>115</v>
      </c>
      <c r="AH221" s="11" t="s">
        <v>147</v>
      </c>
      <c r="AI221" s="11"/>
      <c r="AJ221" s="11">
        <v>95</v>
      </c>
      <c r="AK221" s="11">
        <v>1</v>
      </c>
      <c r="AL221" s="11">
        <v>0</v>
      </c>
      <c r="AM221" s="11">
        <v>1</v>
      </c>
      <c r="AN221" s="11">
        <v>1</v>
      </c>
      <c r="AO221" s="11">
        <v>4900</v>
      </c>
      <c r="AP221" s="11">
        <v>0</v>
      </c>
      <c r="AQ221" s="11" t="s">
        <v>114</v>
      </c>
      <c r="AR221" s="11"/>
      <c r="AS221" s="11" t="s">
        <v>115</v>
      </c>
      <c r="AT221" s="11" t="s">
        <v>129</v>
      </c>
      <c r="AU221" s="11"/>
      <c r="AV221" s="11"/>
      <c r="AW221" s="11" t="s">
        <v>118</v>
      </c>
      <c r="AX221" s="11"/>
      <c r="AY221" s="11" t="s">
        <v>119</v>
      </c>
      <c r="AZ221" s="11"/>
      <c r="BA221" s="11" t="s">
        <v>115</v>
      </c>
      <c r="BB221" s="11" t="s">
        <v>345</v>
      </c>
      <c r="BC221" s="11"/>
      <c r="BD221" s="11"/>
    </row>
    <row r="222" spans="1:56" ht="28.8" x14ac:dyDescent="0.3">
      <c r="A222" s="11" t="s">
        <v>2331</v>
      </c>
      <c r="B222" s="11" t="s">
        <v>990</v>
      </c>
      <c r="C222" s="11" t="s">
        <v>44</v>
      </c>
      <c r="D222" s="11" t="s">
        <v>44</v>
      </c>
      <c r="E222" s="11" t="s">
        <v>818</v>
      </c>
      <c r="F222" s="11" t="s">
        <v>2331</v>
      </c>
      <c r="G222" s="11" t="s">
        <v>115</v>
      </c>
      <c r="H222" s="11" t="s">
        <v>611</v>
      </c>
      <c r="I222" s="11" t="s">
        <v>85</v>
      </c>
      <c r="J222" s="11" t="s">
        <v>2332</v>
      </c>
      <c r="K222" s="11" t="s">
        <v>123</v>
      </c>
      <c r="L222" s="11" t="s">
        <v>123</v>
      </c>
      <c r="M222" s="11" t="s">
        <v>123</v>
      </c>
      <c r="N222" s="11" t="s">
        <v>123</v>
      </c>
      <c r="O222" s="11" t="s">
        <v>123</v>
      </c>
      <c r="P222" s="11"/>
      <c r="Q222" s="11" t="s">
        <v>123</v>
      </c>
      <c r="R222" s="11"/>
      <c r="S222" s="11" t="s">
        <v>123</v>
      </c>
      <c r="T222" s="11">
        <v>0</v>
      </c>
      <c r="U222" s="11"/>
      <c r="V222" s="11" t="s">
        <v>123</v>
      </c>
      <c r="W222" s="11" t="s">
        <v>123</v>
      </c>
      <c r="X222" s="11" t="s">
        <v>115</v>
      </c>
      <c r="Y222" s="11" t="s">
        <v>2157</v>
      </c>
      <c r="Z222" s="11" t="s">
        <v>123</v>
      </c>
      <c r="AA222" s="11"/>
      <c r="AB222" s="11" t="s">
        <v>123</v>
      </c>
      <c r="AC222" s="11"/>
      <c r="AD222" s="11" t="s">
        <v>123</v>
      </c>
      <c r="AE222" s="11" t="s">
        <v>123</v>
      </c>
      <c r="AF222" s="11" t="s">
        <v>115</v>
      </c>
      <c r="AG222" s="11" t="s">
        <v>114</v>
      </c>
      <c r="AH222" s="11" t="s">
        <v>123</v>
      </c>
      <c r="AI222" s="11"/>
      <c r="AJ222" s="11" t="s">
        <v>123</v>
      </c>
      <c r="AK222" s="11" t="s">
        <v>123</v>
      </c>
      <c r="AL222" s="11" t="s">
        <v>123</v>
      </c>
      <c r="AM222" s="11" t="s">
        <v>123</v>
      </c>
      <c r="AN222" s="11" t="s">
        <v>123</v>
      </c>
      <c r="AO222" s="11" t="s">
        <v>123</v>
      </c>
      <c r="AP222" s="11" t="s">
        <v>123</v>
      </c>
      <c r="AQ222" s="11" t="s">
        <v>123</v>
      </c>
      <c r="AR222" s="11"/>
      <c r="AS222" s="11" t="s">
        <v>123</v>
      </c>
      <c r="AT222" s="11" t="s">
        <v>123</v>
      </c>
      <c r="AU222" s="11"/>
      <c r="AV222" s="11"/>
      <c r="AW222" s="11" t="s">
        <v>123</v>
      </c>
      <c r="AX222" s="11"/>
      <c r="AY222" s="11" t="s">
        <v>123</v>
      </c>
      <c r="AZ222" s="11"/>
      <c r="BA222" s="11" t="s">
        <v>123</v>
      </c>
      <c r="BB222" s="11"/>
      <c r="BC222" s="11"/>
      <c r="BD222" s="11"/>
    </row>
    <row r="223" spans="1:56" ht="129.6" x14ac:dyDescent="0.3">
      <c r="A223" s="11" t="s">
        <v>2333</v>
      </c>
      <c r="B223" s="11" t="s">
        <v>792</v>
      </c>
      <c r="C223" s="11" t="s">
        <v>44</v>
      </c>
      <c r="D223" s="11" t="s">
        <v>44</v>
      </c>
      <c r="E223" s="11" t="s">
        <v>818</v>
      </c>
      <c r="F223" s="11" t="s">
        <v>370</v>
      </c>
      <c r="G223" s="11" t="s">
        <v>115</v>
      </c>
      <c r="H223" s="11" t="s">
        <v>15</v>
      </c>
      <c r="I223" s="11" t="s">
        <v>67</v>
      </c>
      <c r="J223" s="11" t="s">
        <v>67</v>
      </c>
      <c r="K223" s="11" t="s">
        <v>1066</v>
      </c>
      <c r="L223" s="11" t="s">
        <v>731</v>
      </c>
      <c r="M223" s="11">
        <v>346</v>
      </c>
      <c r="N223" s="11" t="s">
        <v>123</v>
      </c>
      <c r="O223" s="11" t="s">
        <v>1173</v>
      </c>
      <c r="P223" s="11"/>
      <c r="Q223" s="11" t="s">
        <v>682</v>
      </c>
      <c r="R223" s="11"/>
      <c r="S223" s="11">
        <v>100</v>
      </c>
      <c r="T223" s="11">
        <v>0</v>
      </c>
      <c r="U223" s="11" t="s">
        <v>369</v>
      </c>
      <c r="V223" s="11" t="s">
        <v>123</v>
      </c>
      <c r="W223" s="11" t="s">
        <v>123</v>
      </c>
      <c r="X223" s="11" t="s">
        <v>115</v>
      </c>
      <c r="Y223" s="11" t="s">
        <v>184</v>
      </c>
      <c r="Z223" s="11" t="s">
        <v>112</v>
      </c>
      <c r="AA223" s="11"/>
      <c r="AB223" s="11" t="s">
        <v>1289</v>
      </c>
      <c r="AC223" s="11"/>
      <c r="AD223" s="11" t="s">
        <v>115</v>
      </c>
      <c r="AE223" s="11" t="s">
        <v>115</v>
      </c>
      <c r="AF223" s="11" t="s">
        <v>115</v>
      </c>
      <c r="AG223" s="11" t="s">
        <v>115</v>
      </c>
      <c r="AH223" s="11" t="s">
        <v>153</v>
      </c>
      <c r="AI223" s="11"/>
      <c r="AJ223" s="11">
        <v>100</v>
      </c>
      <c r="AK223" s="11" t="s">
        <v>123</v>
      </c>
      <c r="AL223" s="11" t="s">
        <v>123</v>
      </c>
      <c r="AM223" s="11" t="s">
        <v>123</v>
      </c>
      <c r="AN223" s="11" t="s">
        <v>123</v>
      </c>
      <c r="AO223" s="11" t="s">
        <v>123</v>
      </c>
      <c r="AP223" s="11" t="s">
        <v>123</v>
      </c>
      <c r="AQ223" s="11" t="s">
        <v>123</v>
      </c>
      <c r="AR223" s="11"/>
      <c r="AS223" s="11" t="s">
        <v>115</v>
      </c>
      <c r="AT223" s="11" t="s">
        <v>166</v>
      </c>
      <c r="AU223" s="11" t="s">
        <v>350</v>
      </c>
      <c r="AV223" s="11"/>
      <c r="AW223" s="11" t="s">
        <v>1337</v>
      </c>
      <c r="AX223" s="11"/>
      <c r="AY223" s="11" t="s">
        <v>119</v>
      </c>
      <c r="AZ223" s="11"/>
      <c r="BA223" s="11" t="s">
        <v>114</v>
      </c>
      <c r="BB223" s="11"/>
      <c r="BC223" s="11"/>
      <c r="BD223" s="11"/>
    </row>
    <row r="224" spans="1:56" ht="28.8" x14ac:dyDescent="0.3">
      <c r="A224" s="11" t="s">
        <v>2335</v>
      </c>
      <c r="B224" s="11" t="s">
        <v>2334</v>
      </c>
      <c r="C224" s="11" t="s">
        <v>44</v>
      </c>
      <c r="D224" s="11" t="s">
        <v>44</v>
      </c>
      <c r="E224" s="11" t="s">
        <v>818</v>
      </c>
      <c r="F224" s="11" t="s">
        <v>2335</v>
      </c>
      <c r="G224" s="11" t="s">
        <v>115</v>
      </c>
      <c r="H224" s="11" t="s">
        <v>4</v>
      </c>
      <c r="I224" s="11" t="s">
        <v>57</v>
      </c>
      <c r="J224" s="11" t="s">
        <v>57</v>
      </c>
      <c r="K224" s="11" t="s">
        <v>123</v>
      </c>
      <c r="L224" s="11" t="s">
        <v>123</v>
      </c>
      <c r="M224" s="11" t="s">
        <v>123</v>
      </c>
      <c r="N224" s="11" t="s">
        <v>123</v>
      </c>
      <c r="O224" s="11" t="s">
        <v>123</v>
      </c>
      <c r="P224" s="11"/>
      <c r="Q224" s="11" t="s">
        <v>123</v>
      </c>
      <c r="R224" s="11"/>
      <c r="S224" s="11" t="s">
        <v>123</v>
      </c>
      <c r="T224" s="11">
        <v>0</v>
      </c>
      <c r="U224" s="11"/>
      <c r="V224" s="11" t="s">
        <v>123</v>
      </c>
      <c r="W224" s="11" t="s">
        <v>123</v>
      </c>
      <c r="X224" s="11" t="s">
        <v>115</v>
      </c>
      <c r="Y224" s="11" t="s">
        <v>2157</v>
      </c>
      <c r="Z224" s="11" t="s">
        <v>123</v>
      </c>
      <c r="AA224" s="11"/>
      <c r="AB224" s="11" t="s">
        <v>123</v>
      </c>
      <c r="AC224" s="11"/>
      <c r="AD224" s="11" t="s">
        <v>123</v>
      </c>
      <c r="AE224" s="11" t="s">
        <v>123</v>
      </c>
      <c r="AF224" s="11" t="s">
        <v>115</v>
      </c>
      <c r="AG224" s="11" t="s">
        <v>114</v>
      </c>
      <c r="AH224" s="11" t="s">
        <v>123</v>
      </c>
      <c r="AI224" s="11"/>
      <c r="AJ224" s="11" t="s">
        <v>123</v>
      </c>
      <c r="AK224" s="11" t="s">
        <v>123</v>
      </c>
      <c r="AL224" s="11" t="s">
        <v>123</v>
      </c>
      <c r="AM224" s="11" t="s">
        <v>123</v>
      </c>
      <c r="AN224" s="11" t="s">
        <v>123</v>
      </c>
      <c r="AO224" s="11" t="s">
        <v>123</v>
      </c>
      <c r="AP224" s="11" t="s">
        <v>123</v>
      </c>
      <c r="AQ224" s="11" t="s">
        <v>123</v>
      </c>
      <c r="AR224" s="11"/>
      <c r="AS224" s="11" t="s">
        <v>123</v>
      </c>
      <c r="AT224" s="11" t="s">
        <v>123</v>
      </c>
      <c r="AU224" s="11"/>
      <c r="AV224" s="11"/>
      <c r="AW224" s="11" t="s">
        <v>123</v>
      </c>
      <c r="AX224" s="11"/>
      <c r="AY224" s="11" t="s">
        <v>123</v>
      </c>
      <c r="AZ224" s="11"/>
      <c r="BA224" s="11" t="s">
        <v>123</v>
      </c>
      <c r="BB224" s="11"/>
      <c r="BC224" s="11"/>
      <c r="BD224" s="11"/>
    </row>
    <row r="225" spans="1:56" ht="28.8" x14ac:dyDescent="0.3">
      <c r="A225" s="11" t="s">
        <v>2336</v>
      </c>
      <c r="B225" s="11" t="s">
        <v>2537</v>
      </c>
      <c r="C225" s="11" t="s">
        <v>2959</v>
      </c>
      <c r="D225" s="11" t="s">
        <v>2856</v>
      </c>
      <c r="E225" s="11" t="s">
        <v>818</v>
      </c>
      <c r="F225" s="11" t="s">
        <v>2336</v>
      </c>
      <c r="G225" s="11" t="s">
        <v>115</v>
      </c>
      <c r="H225" s="11" t="s">
        <v>2</v>
      </c>
      <c r="I225" s="11" t="s">
        <v>89</v>
      </c>
      <c r="J225" s="11" t="s">
        <v>139</v>
      </c>
      <c r="K225" s="11" t="s">
        <v>123</v>
      </c>
      <c r="L225" s="11" t="s">
        <v>123</v>
      </c>
      <c r="M225" s="11" t="s">
        <v>123</v>
      </c>
      <c r="N225" s="11" t="s">
        <v>123</v>
      </c>
      <c r="O225" s="11" t="s">
        <v>123</v>
      </c>
      <c r="P225" s="11"/>
      <c r="Q225" s="11" t="s">
        <v>123</v>
      </c>
      <c r="R225" s="11"/>
      <c r="S225" s="11" t="s">
        <v>123</v>
      </c>
      <c r="T225" s="11">
        <v>0</v>
      </c>
      <c r="U225" s="11"/>
      <c r="V225" s="11" t="s">
        <v>123</v>
      </c>
      <c r="W225" s="11" t="s">
        <v>123</v>
      </c>
      <c r="X225" s="11" t="s">
        <v>115</v>
      </c>
      <c r="Y225" s="11" t="s">
        <v>2157</v>
      </c>
      <c r="Z225" s="11" t="s">
        <v>123</v>
      </c>
      <c r="AA225" s="11"/>
      <c r="AB225" s="11" t="s">
        <v>123</v>
      </c>
      <c r="AC225" s="11"/>
      <c r="AD225" s="11" t="s">
        <v>123</v>
      </c>
      <c r="AE225" s="11" t="s">
        <v>123</v>
      </c>
      <c r="AF225" s="11" t="s">
        <v>115</v>
      </c>
      <c r="AG225" s="11" t="s">
        <v>114</v>
      </c>
      <c r="AH225" s="11" t="s">
        <v>123</v>
      </c>
      <c r="AI225" s="11"/>
      <c r="AJ225" s="11" t="s">
        <v>123</v>
      </c>
      <c r="AK225" s="11" t="s">
        <v>123</v>
      </c>
      <c r="AL225" s="11" t="s">
        <v>123</v>
      </c>
      <c r="AM225" s="11" t="s">
        <v>123</v>
      </c>
      <c r="AN225" s="11" t="s">
        <v>123</v>
      </c>
      <c r="AO225" s="11" t="s">
        <v>123</v>
      </c>
      <c r="AP225" s="11" t="s">
        <v>123</v>
      </c>
      <c r="AQ225" s="11" t="s">
        <v>123</v>
      </c>
      <c r="AR225" s="11"/>
      <c r="AS225" s="11" t="s">
        <v>123</v>
      </c>
      <c r="AT225" s="11" t="s">
        <v>123</v>
      </c>
      <c r="AU225" s="11"/>
      <c r="AV225" s="11"/>
      <c r="AW225" s="11" t="s">
        <v>123</v>
      </c>
      <c r="AX225" s="11"/>
      <c r="AY225" s="11" t="s">
        <v>123</v>
      </c>
      <c r="AZ225" s="11"/>
      <c r="BA225" s="11" t="s">
        <v>123</v>
      </c>
      <c r="BB225" s="11"/>
      <c r="BC225" s="11"/>
      <c r="BD225" s="11"/>
    </row>
    <row r="226" spans="1:56" ht="43.2" x14ac:dyDescent="0.3">
      <c r="A226" s="11" t="s">
        <v>2338</v>
      </c>
      <c r="B226" s="11" t="s">
        <v>2337</v>
      </c>
      <c r="C226" s="11" t="s">
        <v>2961</v>
      </c>
      <c r="D226" s="11" t="s">
        <v>3018</v>
      </c>
      <c r="E226" s="11" t="s">
        <v>818</v>
      </c>
      <c r="F226" s="11" t="s">
        <v>2338</v>
      </c>
      <c r="G226" s="11" t="s">
        <v>115</v>
      </c>
      <c r="H226" s="11" t="s">
        <v>16</v>
      </c>
      <c r="I226" s="11" t="s">
        <v>81</v>
      </c>
      <c r="J226" s="11" t="s">
        <v>2339</v>
      </c>
      <c r="K226" s="11" t="s">
        <v>123</v>
      </c>
      <c r="L226" s="11" t="s">
        <v>123</v>
      </c>
      <c r="M226" s="11">
        <v>1718</v>
      </c>
      <c r="N226" s="11" t="s">
        <v>123</v>
      </c>
      <c r="O226" s="11" t="s">
        <v>123</v>
      </c>
      <c r="P226" s="11"/>
      <c r="Q226" s="11" t="s">
        <v>123</v>
      </c>
      <c r="R226" s="11"/>
      <c r="S226" s="11" t="s">
        <v>123</v>
      </c>
      <c r="T226" s="11">
        <v>0</v>
      </c>
      <c r="U226" s="11"/>
      <c r="V226" s="11" t="s">
        <v>123</v>
      </c>
      <c r="W226" s="11" t="s">
        <v>123</v>
      </c>
      <c r="X226" s="11" t="s">
        <v>115</v>
      </c>
      <c r="Y226" s="11" t="s">
        <v>235</v>
      </c>
      <c r="Z226" s="11" t="s">
        <v>123</v>
      </c>
      <c r="AA226" s="11"/>
      <c r="AB226" s="11" t="s">
        <v>123</v>
      </c>
      <c r="AC226" s="11"/>
      <c r="AD226" s="11" t="s">
        <v>123</v>
      </c>
      <c r="AE226" s="11" t="s">
        <v>123</v>
      </c>
      <c r="AF226" s="11" t="s">
        <v>115</v>
      </c>
      <c r="AG226" s="11" t="s">
        <v>115</v>
      </c>
      <c r="AH226" s="11" t="s">
        <v>123</v>
      </c>
      <c r="AI226" s="11"/>
      <c r="AJ226" s="11" t="s">
        <v>123</v>
      </c>
      <c r="AK226" s="11" t="s">
        <v>123</v>
      </c>
      <c r="AL226" s="11" t="s">
        <v>123</v>
      </c>
      <c r="AM226" s="11" t="s">
        <v>123</v>
      </c>
      <c r="AN226" s="11" t="s">
        <v>123</v>
      </c>
      <c r="AO226" s="11" t="s">
        <v>123</v>
      </c>
      <c r="AP226" s="11" t="s">
        <v>123</v>
      </c>
      <c r="AQ226" s="11" t="s">
        <v>123</v>
      </c>
      <c r="AR226" s="11"/>
      <c r="AS226" s="11" t="s">
        <v>123</v>
      </c>
      <c r="AT226" s="11" t="s">
        <v>123</v>
      </c>
      <c r="AU226" s="11"/>
      <c r="AV226" s="11"/>
      <c r="AW226" s="11" t="s">
        <v>123</v>
      </c>
      <c r="AX226" s="11"/>
      <c r="AY226" s="11" t="s">
        <v>123</v>
      </c>
      <c r="AZ226" s="11"/>
      <c r="BA226" s="11" t="s">
        <v>123</v>
      </c>
      <c r="BB226" s="11"/>
      <c r="BC226" s="11"/>
      <c r="BD226" s="11"/>
    </row>
    <row r="227" spans="1:56" ht="86.4" x14ac:dyDescent="0.3">
      <c r="A227" s="11" t="s">
        <v>2644</v>
      </c>
      <c r="B227" s="11" t="s">
        <v>2392</v>
      </c>
      <c r="C227" s="11" t="s">
        <v>2961</v>
      </c>
      <c r="D227" s="11" t="s">
        <v>25</v>
      </c>
      <c r="E227" s="11" t="s">
        <v>818</v>
      </c>
      <c r="F227" s="11" t="s">
        <v>2644</v>
      </c>
      <c r="G227" s="11" t="s">
        <v>115</v>
      </c>
      <c r="H227" s="11" t="s">
        <v>16</v>
      </c>
      <c r="I227" s="11" t="s">
        <v>81</v>
      </c>
      <c r="J227" s="11" t="s">
        <v>81</v>
      </c>
      <c r="K227" s="11" t="s">
        <v>1010</v>
      </c>
      <c r="L227" s="11" t="s">
        <v>707</v>
      </c>
      <c r="M227" s="11">
        <v>348</v>
      </c>
      <c r="N227" s="11">
        <v>3366634</v>
      </c>
      <c r="O227" s="11" t="s">
        <v>133</v>
      </c>
      <c r="P227" s="11"/>
      <c r="Q227" s="11" t="s">
        <v>603</v>
      </c>
      <c r="R227" s="11"/>
      <c r="S227" s="11">
        <v>100</v>
      </c>
      <c r="T227" s="11">
        <v>0</v>
      </c>
      <c r="U227" s="11" t="s">
        <v>534</v>
      </c>
      <c r="V227" s="11" t="s">
        <v>123</v>
      </c>
      <c r="W227" s="11" t="s">
        <v>123</v>
      </c>
      <c r="X227" s="11" t="s">
        <v>115</v>
      </c>
      <c r="Y227" s="11" t="s">
        <v>2771</v>
      </c>
      <c r="Z227" s="11" t="s">
        <v>134</v>
      </c>
      <c r="AA227" s="11"/>
      <c r="AB227" s="11" t="s">
        <v>113</v>
      </c>
      <c r="AC227" s="11"/>
      <c r="AD227" s="11" t="s">
        <v>115</v>
      </c>
      <c r="AE227" s="11" t="s">
        <v>123</v>
      </c>
      <c r="AF227" s="11" t="s">
        <v>114</v>
      </c>
      <c r="AG227" s="11" t="s">
        <v>114</v>
      </c>
      <c r="AH227" s="11" t="s">
        <v>1303</v>
      </c>
      <c r="AI227" s="11"/>
      <c r="AJ227" s="11">
        <v>100</v>
      </c>
      <c r="AK227" s="11">
        <v>0</v>
      </c>
      <c r="AL227" s="11">
        <v>0</v>
      </c>
      <c r="AM227" s="11">
        <v>0</v>
      </c>
      <c r="AN227" s="11" t="s">
        <v>123</v>
      </c>
      <c r="AO227" s="11" t="s">
        <v>535</v>
      </c>
      <c r="AP227" s="11" t="s">
        <v>536</v>
      </c>
      <c r="AQ227" s="11" t="s">
        <v>123</v>
      </c>
      <c r="AR227" s="11"/>
      <c r="AS227" s="11" t="s">
        <v>115</v>
      </c>
      <c r="AT227" s="11" t="s">
        <v>126</v>
      </c>
      <c r="AU227" s="11"/>
      <c r="AV227" s="11" t="s">
        <v>537</v>
      </c>
      <c r="AW227" s="11" t="s">
        <v>118</v>
      </c>
      <c r="AX227" s="11"/>
      <c r="AY227" s="11" t="s">
        <v>126</v>
      </c>
      <c r="AZ227" s="11" t="s">
        <v>218</v>
      </c>
      <c r="BA227" s="11" t="s">
        <v>115</v>
      </c>
      <c r="BB227" s="11"/>
      <c r="BC227" s="11"/>
      <c r="BD227" s="11"/>
    </row>
    <row r="228" spans="1:56" ht="28.8" x14ac:dyDescent="0.3">
      <c r="A228" s="11" t="s">
        <v>2341</v>
      </c>
      <c r="B228" s="11" t="s">
        <v>2556</v>
      </c>
      <c r="C228" s="11" t="s">
        <v>2959</v>
      </c>
      <c r="D228" s="11" t="s">
        <v>2856</v>
      </c>
      <c r="E228" s="11" t="s">
        <v>818</v>
      </c>
      <c r="F228" s="11" t="s">
        <v>2341</v>
      </c>
      <c r="G228" s="11" t="s">
        <v>115</v>
      </c>
      <c r="H228" s="11" t="s">
        <v>4</v>
      </c>
      <c r="I228" s="11" t="s">
        <v>59</v>
      </c>
      <c r="J228" s="11" t="s">
        <v>59</v>
      </c>
      <c r="K228" s="11" t="s">
        <v>123</v>
      </c>
      <c r="L228" s="11" t="s">
        <v>123</v>
      </c>
      <c r="M228" s="11" t="s">
        <v>123</v>
      </c>
      <c r="N228" s="11" t="s">
        <v>123</v>
      </c>
      <c r="O228" s="11" t="s">
        <v>123</v>
      </c>
      <c r="P228" s="11"/>
      <c r="Q228" s="11" t="s">
        <v>123</v>
      </c>
      <c r="R228" s="11"/>
      <c r="S228" s="11" t="s">
        <v>123</v>
      </c>
      <c r="T228" s="11">
        <v>0</v>
      </c>
      <c r="U228" s="11"/>
      <c r="V228" s="11" t="s">
        <v>123</v>
      </c>
      <c r="W228" s="11" t="s">
        <v>123</v>
      </c>
      <c r="X228" s="11" t="s">
        <v>115</v>
      </c>
      <c r="Y228" s="11" t="s">
        <v>123</v>
      </c>
      <c r="Z228" s="11" t="s">
        <v>123</v>
      </c>
      <c r="AA228" s="11"/>
      <c r="AB228" s="11" t="s">
        <v>123</v>
      </c>
      <c r="AC228" s="11"/>
      <c r="AD228" s="11" t="s">
        <v>123</v>
      </c>
      <c r="AE228" s="11" t="s">
        <v>123</v>
      </c>
      <c r="AF228" s="11" t="s">
        <v>115</v>
      </c>
      <c r="AG228" s="11" t="s">
        <v>114</v>
      </c>
      <c r="AH228" s="11" t="s">
        <v>123</v>
      </c>
      <c r="AI228" s="11"/>
      <c r="AJ228" s="11" t="s">
        <v>123</v>
      </c>
      <c r="AK228" s="11" t="s">
        <v>123</v>
      </c>
      <c r="AL228" s="11" t="s">
        <v>123</v>
      </c>
      <c r="AM228" s="11" t="s">
        <v>123</v>
      </c>
      <c r="AN228" s="11" t="s">
        <v>123</v>
      </c>
      <c r="AO228" s="11" t="s">
        <v>123</v>
      </c>
      <c r="AP228" s="11" t="s">
        <v>123</v>
      </c>
      <c r="AQ228" s="11" t="s">
        <v>123</v>
      </c>
      <c r="AR228" s="11"/>
      <c r="AS228" s="11" t="s">
        <v>123</v>
      </c>
      <c r="AT228" s="11" t="s">
        <v>123</v>
      </c>
      <c r="AU228" s="11"/>
      <c r="AV228" s="11"/>
      <c r="AW228" s="11" t="s">
        <v>123</v>
      </c>
      <c r="AX228" s="11"/>
      <c r="AY228" s="11" t="s">
        <v>123</v>
      </c>
      <c r="AZ228" s="11"/>
      <c r="BA228" s="11" t="s">
        <v>123</v>
      </c>
      <c r="BB228" s="11"/>
      <c r="BC228" s="11"/>
      <c r="BD228" s="11"/>
    </row>
    <row r="229" spans="1:56" ht="201.6" x14ac:dyDescent="0.3">
      <c r="A229" s="11" t="s">
        <v>132</v>
      </c>
      <c r="B229" s="11" t="s">
        <v>808</v>
      </c>
      <c r="C229" s="11" t="s">
        <v>2962</v>
      </c>
      <c r="D229" s="11" t="s">
        <v>2856</v>
      </c>
      <c r="E229" s="11" t="s">
        <v>566</v>
      </c>
      <c r="F229" s="11" t="s">
        <v>132</v>
      </c>
      <c r="G229" s="11" t="s">
        <v>115</v>
      </c>
      <c r="H229" s="11" t="s">
        <v>93</v>
      </c>
      <c r="I229" s="11" t="s">
        <v>6</v>
      </c>
      <c r="J229" s="11" t="s">
        <v>6</v>
      </c>
      <c r="K229" s="11" t="s">
        <v>2905</v>
      </c>
      <c r="L229" s="11" t="s">
        <v>736</v>
      </c>
      <c r="M229" s="11">
        <v>82227</v>
      </c>
      <c r="N229" s="11">
        <v>3403856</v>
      </c>
      <c r="O229" s="11" t="s">
        <v>1160</v>
      </c>
      <c r="P229" s="11"/>
      <c r="Q229" s="11" t="s">
        <v>737</v>
      </c>
      <c r="R229" s="11" t="s">
        <v>1269</v>
      </c>
      <c r="S229" s="11" t="s">
        <v>123</v>
      </c>
      <c r="T229" s="11" t="s">
        <v>123</v>
      </c>
      <c r="U229" s="11"/>
      <c r="V229" s="11">
        <v>100</v>
      </c>
      <c r="W229" s="11">
        <v>0</v>
      </c>
      <c r="X229" s="11" t="s">
        <v>115</v>
      </c>
      <c r="Y229" s="11" t="s">
        <v>1261</v>
      </c>
      <c r="Z229" s="11" t="s">
        <v>738</v>
      </c>
      <c r="AA229" s="11" t="s">
        <v>135</v>
      </c>
      <c r="AB229" s="11" t="s">
        <v>1283</v>
      </c>
      <c r="AC229" s="11"/>
      <c r="AD229" s="11" t="s">
        <v>115</v>
      </c>
      <c r="AE229" s="11" t="s">
        <v>115</v>
      </c>
      <c r="AF229" s="11" t="s">
        <v>115</v>
      </c>
      <c r="AG229" s="11" t="s">
        <v>115</v>
      </c>
      <c r="AH229" s="11" t="s">
        <v>2847</v>
      </c>
      <c r="AI229" s="11"/>
      <c r="AJ229" s="11">
        <v>50</v>
      </c>
      <c r="AK229" s="11">
        <v>6</v>
      </c>
      <c r="AL229" s="11">
        <v>3</v>
      </c>
      <c r="AM229" s="11">
        <v>3</v>
      </c>
      <c r="AN229" s="11">
        <v>2</v>
      </c>
      <c r="AO229" s="11">
        <v>100000</v>
      </c>
      <c r="AP229" s="11" t="s">
        <v>117</v>
      </c>
      <c r="AQ229" s="11" t="s">
        <v>114</v>
      </c>
      <c r="AR229" s="11"/>
      <c r="AS229" s="11" t="s">
        <v>114</v>
      </c>
      <c r="AT229" s="11" t="s">
        <v>123</v>
      </c>
      <c r="AU229" s="11"/>
      <c r="AV229" s="11"/>
      <c r="AW229" s="11" t="s">
        <v>118</v>
      </c>
      <c r="AX229" s="11"/>
      <c r="AY229" s="11" t="s">
        <v>119</v>
      </c>
      <c r="AZ229" s="11"/>
      <c r="BA229" s="11" t="s">
        <v>115</v>
      </c>
      <c r="BB229" s="11"/>
      <c r="BC229" s="11"/>
      <c r="BD229" s="11"/>
    </row>
    <row r="230" spans="1:56" ht="28.8" x14ac:dyDescent="0.3">
      <c r="A230" s="11" t="s">
        <v>2942</v>
      </c>
      <c r="B230" s="11" t="s">
        <v>2384</v>
      </c>
      <c r="C230" s="11" t="s">
        <v>2959</v>
      </c>
      <c r="D230" s="11" t="s">
        <v>25</v>
      </c>
      <c r="E230" s="11" t="s">
        <v>566</v>
      </c>
      <c r="F230" s="11" t="s">
        <v>2342</v>
      </c>
      <c r="G230" s="11" t="s">
        <v>115</v>
      </c>
      <c r="H230" s="11" t="s">
        <v>611</v>
      </c>
      <c r="I230" s="11" t="s">
        <v>11</v>
      </c>
      <c r="J230" s="11" t="s">
        <v>11</v>
      </c>
      <c r="K230" s="11" t="s">
        <v>123</v>
      </c>
      <c r="L230" s="11" t="s">
        <v>123</v>
      </c>
      <c r="M230" s="11">
        <v>8554</v>
      </c>
      <c r="N230" s="11" t="s">
        <v>123</v>
      </c>
      <c r="O230" s="11" t="s">
        <v>123</v>
      </c>
      <c r="P230" s="11"/>
      <c r="Q230" s="11" t="s">
        <v>123</v>
      </c>
      <c r="R230" s="11"/>
      <c r="S230" s="11" t="s">
        <v>123</v>
      </c>
      <c r="T230" s="11">
        <v>0</v>
      </c>
      <c r="U230" s="11"/>
      <c r="V230" s="11" t="s">
        <v>123</v>
      </c>
      <c r="W230" s="11" t="s">
        <v>123</v>
      </c>
      <c r="X230" s="11" t="s">
        <v>115</v>
      </c>
      <c r="Y230" s="11" t="s">
        <v>2343</v>
      </c>
      <c r="Z230" s="11" t="s">
        <v>123</v>
      </c>
      <c r="AA230" s="11"/>
      <c r="AB230" s="11" t="s">
        <v>123</v>
      </c>
      <c r="AC230" s="11"/>
      <c r="AD230" s="11" t="s">
        <v>123</v>
      </c>
      <c r="AE230" s="11" t="s">
        <v>123</v>
      </c>
      <c r="AF230" s="11" t="s">
        <v>115</v>
      </c>
      <c r="AG230" s="11" t="s">
        <v>115</v>
      </c>
      <c r="AH230" s="11" t="s">
        <v>123</v>
      </c>
      <c r="AI230" s="11"/>
      <c r="AJ230" s="11" t="s">
        <v>123</v>
      </c>
      <c r="AK230" s="11" t="s">
        <v>123</v>
      </c>
      <c r="AL230" s="11" t="s">
        <v>123</v>
      </c>
      <c r="AM230" s="11" t="s">
        <v>123</v>
      </c>
      <c r="AN230" s="11" t="s">
        <v>123</v>
      </c>
      <c r="AO230" s="11" t="s">
        <v>123</v>
      </c>
      <c r="AP230" s="11" t="s">
        <v>123</v>
      </c>
      <c r="AQ230" s="11" t="s">
        <v>123</v>
      </c>
      <c r="AR230" s="11"/>
      <c r="AS230" s="11" t="s">
        <v>123</v>
      </c>
      <c r="AT230" s="11" t="s">
        <v>123</v>
      </c>
      <c r="AU230" s="11"/>
      <c r="AV230" s="11"/>
      <c r="AW230" s="11" t="s">
        <v>123</v>
      </c>
      <c r="AX230" s="11"/>
      <c r="AY230" s="11" t="s">
        <v>123</v>
      </c>
      <c r="AZ230" s="11"/>
      <c r="BA230" s="11" t="s">
        <v>123</v>
      </c>
      <c r="BB230" s="11"/>
      <c r="BC230" s="11"/>
      <c r="BD230" s="11"/>
    </row>
    <row r="231" spans="1:56" ht="28.8" x14ac:dyDescent="0.3">
      <c r="A231" s="11" t="s">
        <v>2943</v>
      </c>
      <c r="B231" s="11" t="s">
        <v>2409</v>
      </c>
      <c r="C231" s="11" t="s">
        <v>2959</v>
      </c>
      <c r="D231" s="11" t="s">
        <v>25</v>
      </c>
      <c r="E231" s="11" t="s">
        <v>566</v>
      </c>
      <c r="F231" s="11" t="s">
        <v>2344</v>
      </c>
      <c r="G231" s="11" t="s">
        <v>115</v>
      </c>
      <c r="H231" s="11" t="s">
        <v>611</v>
      </c>
      <c r="I231" s="11" t="s">
        <v>11</v>
      </c>
      <c r="J231" s="11" t="s">
        <v>11</v>
      </c>
      <c r="K231" s="11" t="s">
        <v>123</v>
      </c>
      <c r="L231" s="11" t="s">
        <v>123</v>
      </c>
      <c r="M231" s="11">
        <v>8023</v>
      </c>
      <c r="N231" s="11" t="s">
        <v>123</v>
      </c>
      <c r="O231" s="11" t="s">
        <v>123</v>
      </c>
      <c r="P231" s="11"/>
      <c r="Q231" s="11" t="s">
        <v>123</v>
      </c>
      <c r="R231" s="11"/>
      <c r="S231" s="11" t="s">
        <v>123</v>
      </c>
      <c r="T231" s="11">
        <v>0</v>
      </c>
      <c r="U231" s="11"/>
      <c r="V231" s="11" t="s">
        <v>123</v>
      </c>
      <c r="W231" s="11" t="s">
        <v>123</v>
      </c>
      <c r="X231" s="11" t="s">
        <v>115</v>
      </c>
      <c r="Y231" s="11" t="s">
        <v>2343</v>
      </c>
      <c r="Z231" s="11" t="s">
        <v>123</v>
      </c>
      <c r="AA231" s="11"/>
      <c r="AB231" s="11" t="s">
        <v>123</v>
      </c>
      <c r="AC231" s="11"/>
      <c r="AD231" s="11" t="s">
        <v>123</v>
      </c>
      <c r="AE231" s="11" t="s">
        <v>123</v>
      </c>
      <c r="AF231" s="11" t="s">
        <v>115</v>
      </c>
      <c r="AG231" s="11" t="s">
        <v>115</v>
      </c>
      <c r="AH231" s="11" t="s">
        <v>123</v>
      </c>
      <c r="AI231" s="11"/>
      <c r="AJ231" s="11" t="s">
        <v>123</v>
      </c>
      <c r="AK231" s="11" t="s">
        <v>123</v>
      </c>
      <c r="AL231" s="11" t="s">
        <v>123</v>
      </c>
      <c r="AM231" s="11" t="s">
        <v>123</v>
      </c>
      <c r="AN231" s="11" t="s">
        <v>123</v>
      </c>
      <c r="AO231" s="11" t="s">
        <v>123</v>
      </c>
      <c r="AP231" s="11" t="s">
        <v>123</v>
      </c>
      <c r="AQ231" s="11" t="s">
        <v>123</v>
      </c>
      <c r="AR231" s="11"/>
      <c r="AS231" s="11" t="s">
        <v>123</v>
      </c>
      <c r="AT231" s="11" t="s">
        <v>123</v>
      </c>
      <c r="AU231" s="11"/>
      <c r="AV231" s="11"/>
      <c r="AW231" s="11" t="s">
        <v>123</v>
      </c>
      <c r="AX231" s="11"/>
      <c r="AY231" s="11" t="s">
        <v>123</v>
      </c>
      <c r="AZ231" s="11"/>
      <c r="BA231" s="11" t="s">
        <v>123</v>
      </c>
      <c r="BB231" s="11"/>
      <c r="BC231" s="11"/>
      <c r="BD231" s="11"/>
    </row>
    <row r="232" spans="1:56" ht="144" x14ac:dyDescent="0.3">
      <c r="A232" s="11" t="s">
        <v>531</v>
      </c>
      <c r="B232" s="11" t="s">
        <v>782</v>
      </c>
      <c r="C232" s="11" t="s">
        <v>44</v>
      </c>
      <c r="D232" s="11" t="s">
        <v>44</v>
      </c>
      <c r="E232" s="11" t="s">
        <v>818</v>
      </c>
      <c r="F232" s="11" t="s">
        <v>531</v>
      </c>
      <c r="G232" s="11" t="s">
        <v>115</v>
      </c>
      <c r="H232" s="11" t="s">
        <v>611</v>
      </c>
      <c r="I232" s="11" t="s">
        <v>11</v>
      </c>
      <c r="J232" s="11" t="s">
        <v>11</v>
      </c>
      <c r="K232" s="11" t="s">
        <v>1075</v>
      </c>
      <c r="L232" s="11" t="s">
        <v>702</v>
      </c>
      <c r="M232" s="11">
        <v>8389</v>
      </c>
      <c r="N232" s="11" t="s">
        <v>123</v>
      </c>
      <c r="O232" s="11" t="s">
        <v>1160</v>
      </c>
      <c r="P232" s="11"/>
      <c r="Q232" s="11" t="s">
        <v>1245</v>
      </c>
      <c r="R232" s="11"/>
      <c r="S232" s="11">
        <v>100</v>
      </c>
      <c r="T232" s="11">
        <v>0</v>
      </c>
      <c r="U232" s="11" t="s">
        <v>530</v>
      </c>
      <c r="V232" s="11" t="s">
        <v>123</v>
      </c>
      <c r="W232" s="11" t="s">
        <v>123</v>
      </c>
      <c r="X232" s="11" t="s">
        <v>115</v>
      </c>
      <c r="Y232" s="11" t="s">
        <v>2914</v>
      </c>
      <c r="Z232" s="11" t="s">
        <v>807</v>
      </c>
      <c r="AA232" s="11"/>
      <c r="AB232" s="11" t="s">
        <v>203</v>
      </c>
      <c r="AC232" s="11"/>
      <c r="AD232" s="11" t="s">
        <v>114</v>
      </c>
      <c r="AE232" s="11" t="s">
        <v>115</v>
      </c>
      <c r="AF232" s="11" t="s">
        <v>115</v>
      </c>
      <c r="AG232" s="11" t="s">
        <v>114</v>
      </c>
      <c r="AH232" s="11" t="s">
        <v>172</v>
      </c>
      <c r="AI232" s="11"/>
      <c r="AJ232" s="11">
        <v>10</v>
      </c>
      <c r="AK232" s="11">
        <v>1</v>
      </c>
      <c r="AL232" s="11">
        <v>1</v>
      </c>
      <c r="AM232" s="11">
        <v>0</v>
      </c>
      <c r="AN232" s="11">
        <v>1</v>
      </c>
      <c r="AO232" s="11" t="s">
        <v>123</v>
      </c>
      <c r="AP232" s="11">
        <v>0</v>
      </c>
      <c r="AQ232" s="11" t="s">
        <v>123</v>
      </c>
      <c r="AR232" s="11"/>
      <c r="AS232" s="11" t="s">
        <v>114</v>
      </c>
      <c r="AT232" s="11" t="s">
        <v>123</v>
      </c>
      <c r="AU232" s="11"/>
      <c r="AV232" s="11"/>
      <c r="AW232" s="11" t="s">
        <v>118</v>
      </c>
      <c r="AX232" s="11"/>
      <c r="AY232" s="11" t="s">
        <v>119</v>
      </c>
      <c r="AZ232" s="11"/>
      <c r="BA232" s="11" t="s">
        <v>114</v>
      </c>
      <c r="BB232" s="11"/>
      <c r="BC232" s="11"/>
      <c r="BD232" s="11"/>
    </row>
    <row r="233" spans="1:56" ht="43.2" x14ac:dyDescent="0.3">
      <c r="A233" s="11" t="s">
        <v>1137</v>
      </c>
      <c r="B233" s="11" t="s">
        <v>1138</v>
      </c>
      <c r="C233" s="11" t="s">
        <v>2961</v>
      </c>
      <c r="D233" s="11" t="s">
        <v>3018</v>
      </c>
      <c r="E233" s="11" t="s">
        <v>566</v>
      </c>
      <c r="F233" s="11" t="s">
        <v>1137</v>
      </c>
      <c r="G233" s="11" t="s">
        <v>115</v>
      </c>
      <c r="H233" s="11" t="s">
        <v>16</v>
      </c>
      <c r="I233" s="11"/>
      <c r="J233" s="11"/>
      <c r="K233" s="11" t="s">
        <v>123</v>
      </c>
      <c r="L233" s="11" t="s">
        <v>123</v>
      </c>
      <c r="M233" s="11" t="s">
        <v>123</v>
      </c>
      <c r="N233" s="11" t="s">
        <v>123</v>
      </c>
      <c r="O233" s="11" t="s">
        <v>123</v>
      </c>
      <c r="P233" s="11"/>
      <c r="Q233" s="11" t="s">
        <v>123</v>
      </c>
      <c r="R233" s="11"/>
      <c r="S233" s="11" t="s">
        <v>123</v>
      </c>
      <c r="T233" s="11" t="s">
        <v>123</v>
      </c>
      <c r="U233" s="11"/>
      <c r="V233" s="11" t="s">
        <v>123</v>
      </c>
      <c r="W233" s="11" t="s">
        <v>123</v>
      </c>
      <c r="X233" s="11" t="s">
        <v>123</v>
      </c>
      <c r="Y233" s="11" t="s">
        <v>123</v>
      </c>
      <c r="Z233" s="11" t="s">
        <v>123</v>
      </c>
      <c r="AA233" s="11"/>
      <c r="AB233" s="11" t="s">
        <v>203</v>
      </c>
      <c r="AC233" s="11"/>
      <c r="AD233" s="11" t="s">
        <v>114</v>
      </c>
      <c r="AE233" s="11" t="s">
        <v>123</v>
      </c>
      <c r="AF233" s="11" t="s">
        <v>114</v>
      </c>
      <c r="AG233" s="11" t="s">
        <v>114</v>
      </c>
      <c r="AH233" s="11" t="s">
        <v>123</v>
      </c>
      <c r="AI233" s="11"/>
      <c r="AJ233" s="11" t="s">
        <v>123</v>
      </c>
      <c r="AK233" s="11" t="s">
        <v>123</v>
      </c>
      <c r="AL233" s="11" t="s">
        <v>123</v>
      </c>
      <c r="AM233" s="11" t="s">
        <v>123</v>
      </c>
      <c r="AN233" s="11" t="s">
        <v>123</v>
      </c>
      <c r="AO233" s="11" t="s">
        <v>123</v>
      </c>
      <c r="AP233" s="11" t="s">
        <v>123</v>
      </c>
      <c r="AQ233" s="11" t="s">
        <v>123</v>
      </c>
      <c r="AR233" s="11"/>
      <c r="AS233" s="11" t="s">
        <v>123</v>
      </c>
      <c r="AT233" s="11" t="s">
        <v>123</v>
      </c>
      <c r="AU233" s="11"/>
      <c r="AV233" s="11"/>
      <c r="AW233" s="11" t="s">
        <v>123</v>
      </c>
      <c r="AX233" s="11"/>
      <c r="AY233" s="11" t="s">
        <v>123</v>
      </c>
      <c r="AZ233" s="11"/>
      <c r="BA233" s="11" t="s">
        <v>123</v>
      </c>
      <c r="BB233" s="11"/>
      <c r="BC233" s="11"/>
      <c r="BD233" s="11"/>
    </row>
    <row r="234" spans="1:56" ht="100.8" x14ac:dyDescent="0.3">
      <c r="A234" s="11" t="s">
        <v>2938</v>
      </c>
      <c r="B234" s="11" t="s">
        <v>759</v>
      </c>
      <c r="C234" s="11" t="s">
        <v>44</v>
      </c>
      <c r="D234" s="11" t="s">
        <v>44</v>
      </c>
      <c r="E234" s="11" t="s">
        <v>818</v>
      </c>
      <c r="F234" s="11" t="s">
        <v>2575</v>
      </c>
      <c r="G234" s="11" t="s">
        <v>115</v>
      </c>
      <c r="H234" s="11" t="s">
        <v>3</v>
      </c>
      <c r="I234" s="11" t="s">
        <v>3</v>
      </c>
      <c r="J234" s="11" t="s">
        <v>304</v>
      </c>
      <c r="K234" s="11" t="s">
        <v>1065</v>
      </c>
      <c r="L234" s="11" t="s">
        <v>898</v>
      </c>
      <c r="M234" s="11">
        <v>15000</v>
      </c>
      <c r="N234" s="11">
        <v>25000</v>
      </c>
      <c r="O234" s="11" t="s">
        <v>127</v>
      </c>
      <c r="P234" s="11"/>
      <c r="Q234" s="11" t="s">
        <v>1217</v>
      </c>
      <c r="R234" s="11"/>
      <c r="S234" s="11" t="s">
        <v>123</v>
      </c>
      <c r="T234" s="11">
        <v>20</v>
      </c>
      <c r="U234" s="11"/>
      <c r="V234" s="11" t="s">
        <v>123</v>
      </c>
      <c r="W234" s="11" t="s">
        <v>123</v>
      </c>
      <c r="X234" s="11" t="s">
        <v>115</v>
      </c>
      <c r="Y234" s="11" t="s">
        <v>305</v>
      </c>
      <c r="Z234" s="11" t="s">
        <v>112</v>
      </c>
      <c r="AA234" s="11"/>
      <c r="AB234" s="11" t="s">
        <v>1283</v>
      </c>
      <c r="AC234" s="11"/>
      <c r="AD234" s="11" t="s">
        <v>114</v>
      </c>
      <c r="AE234" s="11" t="s">
        <v>115</v>
      </c>
      <c r="AF234" s="11" t="s">
        <v>114</v>
      </c>
      <c r="AG234" s="11" t="s">
        <v>114</v>
      </c>
      <c r="AH234" s="11" t="s">
        <v>153</v>
      </c>
      <c r="AI234" s="11"/>
      <c r="AJ234" s="11">
        <v>0</v>
      </c>
      <c r="AK234" s="11">
        <v>2</v>
      </c>
      <c r="AL234" s="11">
        <v>0</v>
      </c>
      <c r="AM234" s="11">
        <v>2</v>
      </c>
      <c r="AN234" s="11">
        <v>4</v>
      </c>
      <c r="AO234" s="11">
        <v>0</v>
      </c>
      <c r="AP234" s="11" t="s">
        <v>306</v>
      </c>
      <c r="AQ234" s="11" t="s">
        <v>123</v>
      </c>
      <c r="AR234" s="11"/>
      <c r="AS234" s="11" t="s">
        <v>115</v>
      </c>
      <c r="AT234" s="11" t="s">
        <v>166</v>
      </c>
      <c r="AU234" s="11" t="s">
        <v>184</v>
      </c>
      <c r="AV234" s="11"/>
      <c r="AW234" s="11" t="s">
        <v>118</v>
      </c>
      <c r="AX234" s="11"/>
      <c r="AY234" s="11" t="s">
        <v>614</v>
      </c>
      <c r="AZ234" s="11"/>
      <c r="BA234" s="11" t="s">
        <v>114</v>
      </c>
      <c r="BB234" s="11" t="s">
        <v>1120</v>
      </c>
      <c r="BC234" s="11" t="s">
        <v>1402</v>
      </c>
      <c r="BD234" s="11" t="s">
        <v>1507</v>
      </c>
    </row>
    <row r="235" spans="1:56" ht="129.6" x14ac:dyDescent="0.3">
      <c r="A235" s="11" t="s">
        <v>178</v>
      </c>
      <c r="B235" s="11" t="s">
        <v>788</v>
      </c>
      <c r="C235" s="11" t="s">
        <v>44</v>
      </c>
      <c r="D235" s="11" t="s">
        <v>44</v>
      </c>
      <c r="E235" s="11" t="s">
        <v>818</v>
      </c>
      <c r="F235" s="11" t="s">
        <v>300</v>
      </c>
      <c r="G235" s="11" t="s">
        <v>115</v>
      </c>
      <c r="H235" s="11" t="s">
        <v>9</v>
      </c>
      <c r="I235" s="11" t="s">
        <v>78</v>
      </c>
      <c r="J235" s="11" t="s">
        <v>78</v>
      </c>
      <c r="K235" s="11" t="s">
        <v>690</v>
      </c>
      <c r="L235" s="11" t="s">
        <v>702</v>
      </c>
      <c r="M235" s="11">
        <v>3369</v>
      </c>
      <c r="N235" s="11" t="s">
        <v>123</v>
      </c>
      <c r="O235" s="11" t="s">
        <v>1160</v>
      </c>
      <c r="P235" s="11"/>
      <c r="Q235" s="11" t="s">
        <v>1258</v>
      </c>
      <c r="R235" s="11"/>
      <c r="S235" s="11">
        <v>100</v>
      </c>
      <c r="T235" s="11">
        <v>0</v>
      </c>
      <c r="U235" s="11" t="s">
        <v>299</v>
      </c>
      <c r="V235" s="11">
        <v>100</v>
      </c>
      <c r="W235" s="11">
        <v>0</v>
      </c>
      <c r="X235" s="11" t="s">
        <v>115</v>
      </c>
      <c r="Y235" s="11" t="s">
        <v>184</v>
      </c>
      <c r="Z235" s="11" t="s">
        <v>692</v>
      </c>
      <c r="AA235" s="11"/>
      <c r="AB235" s="11" t="s">
        <v>1287</v>
      </c>
      <c r="AC235" s="11" t="s">
        <v>2915</v>
      </c>
      <c r="AD235" s="11" t="s">
        <v>115</v>
      </c>
      <c r="AE235" s="11" t="s">
        <v>115</v>
      </c>
      <c r="AF235" s="11" t="s">
        <v>115</v>
      </c>
      <c r="AG235" s="11" t="s">
        <v>115</v>
      </c>
      <c r="AH235" s="11" t="s">
        <v>153</v>
      </c>
      <c r="AI235" s="11"/>
      <c r="AJ235" s="11">
        <v>0</v>
      </c>
      <c r="AK235" s="11">
        <v>5</v>
      </c>
      <c r="AL235" s="11">
        <v>5</v>
      </c>
      <c r="AM235" s="11">
        <v>0</v>
      </c>
      <c r="AN235" s="11">
        <v>2</v>
      </c>
      <c r="AO235" s="11" t="s">
        <v>1317</v>
      </c>
      <c r="AP235" s="11" t="s">
        <v>117</v>
      </c>
      <c r="AQ235" s="11" t="s">
        <v>114</v>
      </c>
      <c r="AR235" s="11"/>
      <c r="AS235" s="11" t="s">
        <v>115</v>
      </c>
      <c r="AT235" s="11" t="s">
        <v>129</v>
      </c>
      <c r="AU235" s="11"/>
      <c r="AV235" s="11"/>
      <c r="AW235" s="11" t="s">
        <v>613</v>
      </c>
      <c r="AX235" s="11"/>
      <c r="AY235" s="11" t="s">
        <v>614</v>
      </c>
      <c r="AZ235" s="11"/>
      <c r="BA235" s="11" t="s">
        <v>114</v>
      </c>
      <c r="BB235" s="11"/>
      <c r="BC235" s="11"/>
      <c r="BD235" s="11"/>
    </row>
    <row r="236" spans="1:56" ht="100.8" x14ac:dyDescent="0.3">
      <c r="A236" s="11" t="s">
        <v>2651</v>
      </c>
      <c r="B236" s="11" t="s">
        <v>2965</v>
      </c>
      <c r="C236" s="11" t="s">
        <v>2961</v>
      </c>
      <c r="D236" s="11" t="s">
        <v>25</v>
      </c>
      <c r="E236" s="11" t="s">
        <v>818</v>
      </c>
      <c r="F236" s="11" t="s">
        <v>2650</v>
      </c>
      <c r="G236" s="11" t="s">
        <v>115</v>
      </c>
      <c r="H236" s="11" t="s">
        <v>611</v>
      </c>
      <c r="I236" s="11" t="s">
        <v>86</v>
      </c>
      <c r="J236" s="11" t="s">
        <v>233</v>
      </c>
      <c r="K236" s="11" t="s">
        <v>1008</v>
      </c>
      <c r="L236" s="11" t="s">
        <v>702</v>
      </c>
      <c r="M236" s="11" t="s">
        <v>123</v>
      </c>
      <c r="N236" s="11" t="s">
        <v>123</v>
      </c>
      <c r="O236" s="11" t="s">
        <v>127</v>
      </c>
      <c r="P236" s="11"/>
      <c r="Q236" s="11" t="s">
        <v>746</v>
      </c>
      <c r="R236" s="11"/>
      <c r="S236" s="11">
        <v>100</v>
      </c>
      <c r="T236" s="11">
        <v>0</v>
      </c>
      <c r="U236" s="11"/>
      <c r="V236" s="11" t="s">
        <v>123</v>
      </c>
      <c r="W236" s="11" t="s">
        <v>123</v>
      </c>
      <c r="X236" s="11" t="s">
        <v>115</v>
      </c>
      <c r="Y236" s="11" t="s">
        <v>2768</v>
      </c>
      <c r="Z236" s="11" t="s">
        <v>134</v>
      </c>
      <c r="AA236" s="11"/>
      <c r="AB236" s="11" t="s">
        <v>1283</v>
      </c>
      <c r="AC236" s="11"/>
      <c r="AD236" s="11" t="s">
        <v>114</v>
      </c>
      <c r="AE236" s="11" t="s">
        <v>115</v>
      </c>
      <c r="AF236" s="11" t="s">
        <v>115</v>
      </c>
      <c r="AG236" s="11" t="s">
        <v>115</v>
      </c>
      <c r="AH236" s="11" t="s">
        <v>147</v>
      </c>
      <c r="AI236" s="11"/>
      <c r="AJ236" s="11">
        <v>90</v>
      </c>
      <c r="AK236" s="11">
        <v>3</v>
      </c>
      <c r="AL236" s="11">
        <v>0</v>
      </c>
      <c r="AM236" s="11">
        <v>3</v>
      </c>
      <c r="AN236" s="11">
        <v>2</v>
      </c>
      <c r="AO236" s="11">
        <v>20000</v>
      </c>
      <c r="AP236" s="11" t="s">
        <v>123</v>
      </c>
      <c r="AQ236" s="11" t="s">
        <v>123</v>
      </c>
      <c r="AR236" s="11"/>
      <c r="AS236" s="11" t="s">
        <v>115</v>
      </c>
      <c r="AT236" s="11" t="s">
        <v>166</v>
      </c>
      <c r="AU236" s="11" t="s">
        <v>315</v>
      </c>
      <c r="AV236" s="11"/>
      <c r="AW236" s="11" t="s">
        <v>118</v>
      </c>
      <c r="AX236" s="11"/>
      <c r="AY236" s="11" t="s">
        <v>126</v>
      </c>
      <c r="AZ236" s="11"/>
      <c r="BA236" s="11" t="s">
        <v>114</v>
      </c>
      <c r="BB236" s="11" t="s">
        <v>316</v>
      </c>
      <c r="BC236" s="11" t="s">
        <v>1402</v>
      </c>
      <c r="BD236" s="11" t="s">
        <v>1508</v>
      </c>
    </row>
    <row r="237" spans="1:56" ht="144" x14ac:dyDescent="0.3">
      <c r="A237" s="11" t="s">
        <v>387</v>
      </c>
      <c r="B237" s="11" t="s">
        <v>764</v>
      </c>
      <c r="C237" s="11" t="s">
        <v>44</v>
      </c>
      <c r="D237" s="11" t="s">
        <v>44</v>
      </c>
      <c r="E237" s="11" t="s">
        <v>818</v>
      </c>
      <c r="F237" s="11" t="s">
        <v>387</v>
      </c>
      <c r="G237" s="11" t="s">
        <v>115</v>
      </c>
      <c r="H237" s="11"/>
      <c r="I237" s="11" t="s">
        <v>62</v>
      </c>
      <c r="J237" s="11" t="s">
        <v>62</v>
      </c>
      <c r="K237" s="11" t="s">
        <v>2906</v>
      </c>
      <c r="L237" s="11" t="s">
        <v>702</v>
      </c>
      <c r="M237" s="11">
        <v>3287</v>
      </c>
      <c r="N237" s="11">
        <v>690270</v>
      </c>
      <c r="O237" s="11" t="s">
        <v>1160</v>
      </c>
      <c r="P237" s="11"/>
      <c r="Q237" s="11" t="s">
        <v>682</v>
      </c>
      <c r="R237" s="11"/>
      <c r="S237" s="11">
        <v>100</v>
      </c>
      <c r="T237" s="11">
        <v>0</v>
      </c>
      <c r="U237" s="11" t="s">
        <v>683</v>
      </c>
      <c r="V237" s="11">
        <v>100</v>
      </c>
      <c r="W237" s="11">
        <v>0</v>
      </c>
      <c r="X237" s="11" t="s">
        <v>115</v>
      </c>
      <c r="Y237" s="11" t="s">
        <v>1263</v>
      </c>
      <c r="Z237" s="11" t="s">
        <v>686</v>
      </c>
      <c r="AA237" s="11"/>
      <c r="AB237" s="11" t="s">
        <v>1286</v>
      </c>
      <c r="AC237" s="11" t="s">
        <v>149</v>
      </c>
      <c r="AD237" s="11" t="s">
        <v>115</v>
      </c>
      <c r="AE237" s="11" t="s">
        <v>115</v>
      </c>
      <c r="AF237" s="11" t="s">
        <v>115</v>
      </c>
      <c r="AG237" s="11" t="s">
        <v>114</v>
      </c>
      <c r="AH237" s="11" t="s">
        <v>172</v>
      </c>
      <c r="AI237" s="11"/>
      <c r="AJ237" s="11">
        <v>88</v>
      </c>
      <c r="AK237" s="11">
        <v>7</v>
      </c>
      <c r="AL237" s="11">
        <v>4</v>
      </c>
      <c r="AM237" s="11">
        <v>3</v>
      </c>
      <c r="AN237" s="11">
        <v>1</v>
      </c>
      <c r="AO237" s="11" t="s">
        <v>128</v>
      </c>
      <c r="AP237" s="11" t="s">
        <v>685</v>
      </c>
      <c r="AQ237" s="11" t="s">
        <v>114</v>
      </c>
      <c r="AR237" s="11"/>
      <c r="AS237" s="11" t="s">
        <v>115</v>
      </c>
      <c r="AT237" s="11" t="s">
        <v>166</v>
      </c>
      <c r="AU237" s="11" t="s">
        <v>1323</v>
      </c>
      <c r="AV237" s="11"/>
      <c r="AW237" s="11" t="s">
        <v>118</v>
      </c>
      <c r="AX237" s="11"/>
      <c r="AY237" s="11" t="s">
        <v>614</v>
      </c>
      <c r="AZ237" s="11"/>
      <c r="BA237" s="11" t="s">
        <v>114</v>
      </c>
      <c r="BB237" s="11" t="s">
        <v>1319</v>
      </c>
    </row>
    <row r="241" spans="1:31" x14ac:dyDescent="0.3">
      <c r="A241" s="118" t="s">
        <v>253</v>
      </c>
      <c r="B241" s="118"/>
      <c r="F241" s="118" t="s">
        <v>2667</v>
      </c>
      <c r="G241" s="118"/>
      <c r="I241" s="118" t="s">
        <v>558</v>
      </c>
      <c r="J241" s="118"/>
      <c r="L241" s="118" t="s">
        <v>559</v>
      </c>
      <c r="M241" s="118"/>
      <c r="O241" s="118" t="s">
        <v>2773</v>
      </c>
      <c r="P241" s="118"/>
      <c r="R241" s="118" t="s">
        <v>264</v>
      </c>
      <c r="S241" s="118"/>
      <c r="U241" s="118" t="s">
        <v>2805</v>
      </c>
      <c r="V241" s="118"/>
      <c r="X241" s="118" t="s">
        <v>2821</v>
      </c>
      <c r="Y241" s="118"/>
      <c r="AA241" s="118" t="s">
        <v>283</v>
      </c>
      <c r="AB241" s="118"/>
      <c r="AD241" s="118" t="s">
        <v>285</v>
      </c>
      <c r="AE241" s="118"/>
    </row>
    <row r="242" spans="1:31" x14ac:dyDescent="0.3">
      <c r="A242" s="51" t="s">
        <v>2657</v>
      </c>
      <c r="B242" s="51" t="s">
        <v>2658</v>
      </c>
      <c r="F242" s="51" t="s">
        <v>2668</v>
      </c>
      <c r="G242" s="51" t="s">
        <v>2658</v>
      </c>
      <c r="I242" s="51" t="s">
        <v>2674</v>
      </c>
      <c r="J242" s="51" t="s">
        <v>2658</v>
      </c>
      <c r="L242" s="51" t="s">
        <v>559</v>
      </c>
      <c r="M242" s="51" t="s">
        <v>2658</v>
      </c>
      <c r="O242" s="51" t="s">
        <v>2774</v>
      </c>
      <c r="P242" s="51" t="s">
        <v>2658</v>
      </c>
      <c r="R242" s="51" t="s">
        <v>2793</v>
      </c>
      <c r="S242" s="51" t="s">
        <v>2658</v>
      </c>
      <c r="U242" s="51" t="s">
        <v>2806</v>
      </c>
      <c r="V242" s="51" t="s">
        <v>2658</v>
      </c>
      <c r="X242" s="51" t="s">
        <v>2822</v>
      </c>
      <c r="Y242" s="51" t="s">
        <v>2658</v>
      </c>
      <c r="AA242" s="51" t="s">
        <v>2774</v>
      </c>
      <c r="AB242" s="51" t="s">
        <v>2658</v>
      </c>
      <c r="AD242" s="51" t="s">
        <v>2838</v>
      </c>
      <c r="AE242" s="51" t="s">
        <v>2658</v>
      </c>
    </row>
    <row r="243" spans="1:31" x14ac:dyDescent="0.3">
      <c r="A243" s="13" t="s">
        <v>124</v>
      </c>
      <c r="B243" s="13" cm="1">
        <f t="array" ref="B243">SUM(IF(ISNUMBER(SEARCH("Manuscritos",LOWER(TRIM($K$2:$K$237)))),1,0))</f>
        <v>65</v>
      </c>
      <c r="F243" s="13" t="s">
        <v>109</v>
      </c>
      <c r="G243" s="43" cm="1">
        <f t="array" ref="G243">SUM(IF(ISNUMBER(SEARCH("Siglo XX",LOWER(TRIM($L$2:$L$237)))),1,0))</f>
        <v>105</v>
      </c>
      <c r="I243" s="13" t="s">
        <v>133</v>
      </c>
      <c r="J243" s="13" cm="1">
        <f t="array" ref="J243">SUM(IF(ISNUMBER(SEARCH("Generalidades",LOWER(TRIM($O$2:$O$237)))),1,0))</f>
        <v>63</v>
      </c>
      <c r="L243" s="13" t="s">
        <v>2736</v>
      </c>
      <c r="M243" s="13" cm="1">
        <f t="array" ref="M243">SUM(IF(ISNUMBER(SEARCH("Alemán",LOWER(TRIM($Q$2:$Q$237)))),1,0))</f>
        <v>38</v>
      </c>
      <c r="N243" s="52"/>
      <c r="O243" s="13" t="s">
        <v>112</v>
      </c>
      <c r="P243" s="13" cm="1">
        <f t="array" ref="P243">SUM(IF(ISNUMBER(SEARCH("Dublin Core",LOWER(TRIM($Z$2:$Z$237)))),1,0))</f>
        <v>68</v>
      </c>
      <c r="R243" s="1" t="s">
        <v>2804</v>
      </c>
      <c r="S243" s="13" cm="1">
        <f t="array" ref="S243">SUM(IF(ISNUMBER(SEARCH("Djvu",LOWER(TRIM($AB$2:$AC$237)))),1,0))</f>
        <v>1</v>
      </c>
      <c r="U243" s="1" t="s">
        <v>1310</v>
      </c>
      <c r="V243" s="13" cm="1">
        <f t="array" ref="V243">SUM(IF(ISNUMBER(SEARCH("Aviso legal institucional",LOWER(TRIM($AH$2:$AI$237)))),1,0))</f>
        <v>1</v>
      </c>
      <c r="X243" s="1" t="s">
        <v>214</v>
      </c>
      <c r="Y243" s="13" cm="1">
        <f t="array" ref="Y243">SUM(IF(ISNUMBER(SEARCH("Discos ópticos para almacenamiento de datos",LOWER(TRIM($AT$2:$AT$237)))),1,0))</f>
        <v>1</v>
      </c>
      <c r="AA243" s="1" t="s">
        <v>2824</v>
      </c>
      <c r="AB243" s="13" cm="1">
        <f t="array" ref="AB243">SUM(IF(ISNUMBER(SEARCH("AVI",LOWER(TRIM($AW$2:$AX$237)))),1,0))</f>
        <v>9</v>
      </c>
      <c r="AD243" s="1" t="s">
        <v>1336</v>
      </c>
      <c r="AE243" s="13" cm="1">
        <f t="array" ref="AE243">SUM(IF(ISNUMBER(SEARCH("Base de datos FileMaker Pro",LOWER(TRIM($AY$2:$AZ$237)))),1,0))</f>
        <v>1</v>
      </c>
    </row>
    <row r="244" spans="1:31" x14ac:dyDescent="0.3">
      <c r="A244" s="13" t="s">
        <v>2659</v>
      </c>
      <c r="B244" s="13" cm="1">
        <f t="array" ref="B244">SUM(IF(ISNUMBER(SEARCH("Impresos antiguos del Siglo XVI al XVIII",LOWER(TRIM($K$2:$K$237)))),1,0))</f>
        <v>75</v>
      </c>
      <c r="F244" s="13" t="s">
        <v>157</v>
      </c>
      <c r="G244" s="43" cm="1">
        <f t="array" ref="G244">SUM(IF(ISNUMBER(SEARCH("Siglo XIX",LOWER(TRIM($L$2:$L$237)))),1,0))</f>
        <v>94</v>
      </c>
      <c r="I244" s="13" t="s">
        <v>140</v>
      </c>
      <c r="J244" s="13" cm="1">
        <f t="array" ref="J244">SUM(IF(ISNUMBER(SEARCH("Filosofía. Psicología. Religión",LOWER(TRIM($O$2:$O$237)))),1,0))</f>
        <v>67</v>
      </c>
      <c r="L244" s="13" t="s">
        <v>222</v>
      </c>
      <c r="M244" s="13" cm="1">
        <f t="array" ref="M244">SUM(IF(ISNUMBER(SEARCH("Catalán",LOWER(TRIM($Q$2:$Q$237)))),1,0))</f>
        <v>48</v>
      </c>
      <c r="N244" s="52"/>
      <c r="O244" s="13" t="s">
        <v>134</v>
      </c>
      <c r="P244" s="13" cm="1">
        <f t="array" ref="P244">SUM(IF(ISNUMBER(SEARCH("MARC21",LOWER(TRIM($Z$2:$Z$237)))),1,0))</f>
        <v>55</v>
      </c>
      <c r="R244" s="1" t="s">
        <v>2795</v>
      </c>
      <c r="S244" s="13" cm="1">
        <f t="array" ref="S244">SUM(IF(ISNUMBER(SEARCH("EPUB",LOWER(TRIM($AB$2:$AC$237)))),1,0))</f>
        <v>9</v>
      </c>
      <c r="U244" s="1" t="s">
        <v>141</v>
      </c>
      <c r="V244" s="13">
        <v>26</v>
      </c>
      <c r="X244" s="1" t="s">
        <v>126</v>
      </c>
      <c r="Y244" s="13" cm="1">
        <f t="array" ref="Y244">SUM(IF(ISNUMBER(SEARCH("Otros",LOWER(TRIM($AT$2:$AT$237)))),1,0))</f>
        <v>8</v>
      </c>
      <c r="AA244" s="1" t="s">
        <v>2826</v>
      </c>
      <c r="AB244" s="13" cm="1">
        <f t="array" ref="AB244">SUM(IF(ISNUMBER(SEARCH("FLAC",LOWER(TRIM($AW$2:$AX$237)))),1,0))</f>
        <v>1</v>
      </c>
      <c r="AD244" s="1" t="s">
        <v>112</v>
      </c>
      <c r="AE244" s="13" cm="1">
        <f t="array" ref="AE244">SUM(IF(ISNUMBER(SEARCH("Dublin Core",LOWER(TRIM($AY$2:$AZ$237)))),1,0))</f>
        <v>1</v>
      </c>
    </row>
    <row r="245" spans="1:31" x14ac:dyDescent="0.3">
      <c r="A245" s="13" t="s">
        <v>130</v>
      </c>
      <c r="B245" s="13" cm="1">
        <f t="array" ref="B245">SUM(IF(ISNUMBER(SEARCH("Impresos del Siglo XIX hasta 1958",LOWER(TRIM($K$2:$K$237)))),1,0))</f>
        <v>79</v>
      </c>
      <c r="F245" s="1" t="s">
        <v>2908</v>
      </c>
      <c r="G245" s="43" cm="1">
        <f t="array" ref="G245">SUM(IF(ISNUMBER(SEARCH("Siglo XVIII",LOWER(TRIM($L$2:$L$237)))),1,0))</f>
        <v>83</v>
      </c>
      <c r="I245" s="13" t="s">
        <v>125</v>
      </c>
      <c r="J245" s="13" cm="1">
        <f t="array" ref="J245">SUM(IF(ISNUMBER(SEARCH("Ciencias puras. Ciencias naturales",LOWER(TRIM($O$2:$O$237)))),1,0))</f>
        <v>60</v>
      </c>
      <c r="L245" s="13" t="s">
        <v>2737</v>
      </c>
      <c r="M245" s="13" cm="1">
        <f t="array" ref="M245">SUM(IF(ISNUMBER(SEARCH("Euskera",LOWER(TRIM($Q$2:$Q$237)))),1,0))</f>
        <v>14</v>
      </c>
      <c r="N245" s="52"/>
      <c r="O245" s="13" t="s">
        <v>228</v>
      </c>
      <c r="P245" s="13" cm="1">
        <f t="array" ref="P245">SUM(IF(ISNUMBER(SEARCH("MODS",LOWER(TRIM($Z$2:$Z$237)))),1,0))</f>
        <v>27</v>
      </c>
      <c r="R245" s="1" t="s">
        <v>203</v>
      </c>
      <c r="S245" s="13" cm="1">
        <f t="array" ref="S245">SUM(IF(ISNUMBER(SEARCH("JPEG",LOWER(TRIM($AB$2:$AC$237)))),1,0))</f>
        <v>84</v>
      </c>
      <c r="U245" s="4" t="s">
        <v>2809</v>
      </c>
      <c r="V245" s="13">
        <v>29</v>
      </c>
      <c r="X245" s="1" t="s">
        <v>2820</v>
      </c>
      <c r="Y245" s="13" cm="1">
        <f t="array" ref="Y245">SUM(IF(ISNUMBER(SEARCH("Servidores corporativos",LOWER(TRIM($AT$2:$AT$237)))),1,0))</f>
        <v>1</v>
      </c>
      <c r="AA245" s="1" t="s">
        <v>2832</v>
      </c>
      <c r="AB245" s="13" cm="1">
        <f t="array" ref="AB245">SUM(IF(ISNUMBER(SEARCH("Formatos específicos de fotografía y geo-información",LOWER(TRIM($AW$2:$AX$237)))),1,0))</f>
        <v>1</v>
      </c>
      <c r="AD245" s="1" t="s">
        <v>342</v>
      </c>
      <c r="AE245" s="13" cm="1">
        <f t="array" ref="AE245">SUM(IF(ISNUMBER(SEARCH("ISO 19115/19139",LOWER(TRIM($AY$2:$AZ$237)))),1,0))</f>
        <v>1</v>
      </c>
    </row>
    <row r="246" spans="1:31" x14ac:dyDescent="0.3">
      <c r="A246" s="13" t="s">
        <v>159</v>
      </c>
      <c r="B246" s="13" cm="1">
        <f t="array" ref="B246">SUM(IF(ISNUMBER(SEARCH("Prensa histórica",LOWER(TRIM($K$2:$K$237)))),1,0))</f>
        <v>63</v>
      </c>
      <c r="F246" s="13" t="s">
        <v>2909</v>
      </c>
      <c r="G246" s="43">
        <v>74</v>
      </c>
      <c r="I246" s="13" t="s">
        <v>229</v>
      </c>
      <c r="J246" s="13" cm="1">
        <f t="array" ref="J246">SUM(IF(ISNUMBER(SEARCH("Ciencias aplicadas. Medicina. Tecnologías",LOWER(TRIM($O$2:$O$237)))),1,0))</f>
        <v>62</v>
      </c>
      <c r="L246" s="13" t="s">
        <v>2738</v>
      </c>
      <c r="M246" s="13" cm="1">
        <f t="array" ref="M246">SUM(IF(ISNUMBER(SEARCH("Francés",LOWER(TRIM($Q$2:$Q$237)))),1,0))</f>
        <v>55</v>
      </c>
      <c r="N246" s="52"/>
      <c r="O246" s="13" t="s">
        <v>119</v>
      </c>
      <c r="P246" s="13" cm="1">
        <f t="array" ref="P246">SUM(IF(ISNUMBER(SEARCH("METS",LOWER(TRIM($Z$2:$Z$237)))),1,0))</f>
        <v>40</v>
      </c>
      <c r="R246" s="1" t="s">
        <v>2796</v>
      </c>
      <c r="S246" s="13" cm="1">
        <f t="array" ref="S246">SUM(IF(ISNUMBER(SEARCH("MP3",LOWER(TRIM($AB$2:$AC$237)))),1,0))</f>
        <v>26</v>
      </c>
      <c r="U246" s="1" t="s">
        <v>116</v>
      </c>
      <c r="V246" s="13" cm="1">
        <f t="array" ref="V246">SUM(IF(ISNUMBER(SEARCH("CC BY-NC-SA",LOWER(TRIM($AH$2:$AI$237)))),1,0))</f>
        <v>8</v>
      </c>
      <c r="X246" s="1" t="s">
        <v>123</v>
      </c>
      <c r="Y246" s="13" cm="1">
        <f t="array" ref="Y246">SUM(IF(ISNUMBER(SEARCH("Sin datos",LOWER(TRIM($AT$2:$AT$237)))),1,0))</f>
        <v>157</v>
      </c>
      <c r="AA246" s="1" t="s">
        <v>2828</v>
      </c>
      <c r="AB246" s="13" cm="1">
        <f t="array" ref="AB246">SUM(IF(ISNUMBER(SEARCH("IMG",LOWER(TRIM($AW$2:$AX$237)))),1,0))</f>
        <v>1</v>
      </c>
      <c r="AD246" s="1" t="s">
        <v>199</v>
      </c>
      <c r="AE246" s="13" cm="1">
        <f t="array" ref="AE246">SUM(IF(ISNUMBER(SEARCH("JHOVE",LOWER(TRIM($AY$2:$AZ$237)))),1,0))</f>
        <v>1</v>
      </c>
    </row>
    <row r="247" spans="1:31" x14ac:dyDescent="0.3">
      <c r="A247" s="13" t="s">
        <v>137</v>
      </c>
      <c r="B247" s="13" cm="1">
        <f t="array" ref="B247">SUM(IF(ISNUMBER(SEARCH("Otras publicaciones seriadas",LOWER(TRIM($K$2:$K$237)))),1,0))</f>
        <v>56</v>
      </c>
      <c r="F247" s="13" t="s">
        <v>224</v>
      </c>
      <c r="G247" s="43">
        <v>72</v>
      </c>
      <c r="I247" s="13" t="s">
        <v>110</v>
      </c>
      <c r="J247" s="13" cm="1">
        <f t="array" ref="J247">SUM(IF(ISNUMBER(SEARCH("Bellas artes. Espectáculos. Deportes",LOWER(TRIM($O$2:$O$237)))),1,0))</f>
        <v>66</v>
      </c>
      <c r="L247" s="13" t="s">
        <v>111</v>
      </c>
      <c r="M247" s="13" cm="1">
        <f t="array" ref="M247">SUM(IF(ISNUMBER(SEARCH("Español",LOWER(TRIM($Q$2:$Q$237)))),1,0))</f>
        <v>101</v>
      </c>
      <c r="N247" s="52"/>
      <c r="O247" s="13" t="s">
        <v>162</v>
      </c>
      <c r="P247" s="13" cm="1">
        <f t="array" ref="P247">SUM(IF(ISNUMBER(SEARCH("PREMIS",LOWER(TRIM($Z$2:$Z$237)))),1,0))</f>
        <v>14</v>
      </c>
      <c r="R247" s="1" t="s">
        <v>2797</v>
      </c>
      <c r="S247" s="13" cm="1">
        <f t="array" ref="S247">SUM(IF(ISNUMBER(SEARCH("MP4",LOWER(TRIM($AB$2:$AC$237)))),1,0))</f>
        <v>28</v>
      </c>
      <c r="U247" s="1" t="s">
        <v>204</v>
      </c>
      <c r="V247" s="13" cm="1">
        <f t="array" ref="V247">SUM(IF(ISNUMBER(SEARCH("CC0",LOWER(TRIM($AH$2:$AI$237)))),1,0))</f>
        <v>16</v>
      </c>
      <c r="X247" s="1" t="s">
        <v>158</v>
      </c>
      <c r="Y247" s="13" cm="1">
        <f t="array" ref="Y247">SUM(IF(ISNUMBER(SEARCH("Software de desarrollo propio",LOWER(TRIM($AT$2:$AT$237)))),1,0))</f>
        <v>7</v>
      </c>
      <c r="AA247" s="1" t="s">
        <v>2827</v>
      </c>
      <c r="AB247" s="13" cm="1">
        <f t="array" ref="AB247">SUM(IF(ISNUMBER(SEARCH("ISO",LOWER(TRIM($AW$2:$AX$237)))),1,0))</f>
        <v>1</v>
      </c>
      <c r="AD247" s="1" t="s">
        <v>2837</v>
      </c>
      <c r="AE247" s="13" cm="1">
        <f t="array" ref="AE247">SUM(IF(ISNUMBER(SEARCH("Metadatos archivísticos",LOWER(TRIM($AY$2:$AZ$237)))),1,0))</f>
        <v>1</v>
      </c>
    </row>
    <row r="248" spans="1:31" x14ac:dyDescent="0.3">
      <c r="A248" s="13" t="s">
        <v>2660</v>
      </c>
      <c r="B248" s="78" cm="1">
        <f t="array" ref="B248">SUM(IF(ISNUMBER(SEARCH("Carteles",LOWER(TRIM($K$2:$K$237)))),1,0))</f>
        <v>35</v>
      </c>
      <c r="C248" s="80"/>
      <c r="D248" s="77"/>
      <c r="F248" s="13" t="s">
        <v>2910</v>
      </c>
      <c r="G248" s="43">
        <v>53</v>
      </c>
      <c r="I248" s="13" t="s">
        <v>2675</v>
      </c>
      <c r="J248" s="13" cm="1">
        <f t="array" ref="J248">SUM(IF(ISNUMBER(SEARCH("Lingüística. Literatura",LOWER(TRIM($O$2:$O$237)))),1,0))</f>
        <v>65</v>
      </c>
      <c r="L248" s="13" t="s">
        <v>2739</v>
      </c>
      <c r="M248" s="13" cm="1">
        <f t="array" ref="M248">SUM(IF(ISNUMBER(SEARCH("Gallego",LOWER(TRIM($Q$2:$Q$237)))),1,0))</f>
        <v>18</v>
      </c>
      <c r="N248" s="52"/>
      <c r="O248" s="13" t="s">
        <v>126</v>
      </c>
      <c r="P248" s="13" cm="1">
        <f t="array" ref="P248">SUM(IF(ISNUMBER(SEARCH("Otros",LOWER(TRIM($Z$2:$Z$237)))),1,0))</f>
        <v>21</v>
      </c>
      <c r="R248" s="1" t="s">
        <v>113</v>
      </c>
      <c r="S248" s="13" cm="1">
        <f t="array" ref="S248">SUM(IF(ISNUMBER(SEARCH("PDF",LOWER(TRIM($AB$2:$AC$237)))),1,0))</f>
        <v>94</v>
      </c>
      <c r="U248" s="1" t="s">
        <v>161</v>
      </c>
      <c r="V248" s="13">
        <v>27</v>
      </c>
      <c r="X248" s="1" t="s">
        <v>166</v>
      </c>
      <c r="Y248" s="13" cm="1">
        <f t="array" ref="Y248">SUM(IF(ISNUMBER(SEARCH("Software suministrado por empresa externa",LOWER(TRIM($AT$2:$AT$237)))),1,0))</f>
        <v>19</v>
      </c>
      <c r="AA248" s="1" t="s">
        <v>203</v>
      </c>
      <c r="AB248" s="13">
        <v>39</v>
      </c>
      <c r="AD248" s="1" t="s">
        <v>119</v>
      </c>
      <c r="AE248" s="13" cm="1">
        <f t="array" ref="AE248">SUM(IF(ISNUMBER(SEARCH("METS",LOWER(TRIM($AY$2:$AZ$237)))),1,0))</f>
        <v>57</v>
      </c>
    </row>
    <row r="249" spans="1:31" x14ac:dyDescent="0.3">
      <c r="A249" s="13" t="s">
        <v>2661</v>
      </c>
      <c r="B249" s="78" cm="1">
        <f t="array" ref="B249">SUM(IF(ISNUMBER(SEARCH("Grabados, dibujos y láminas",LOWER(TRIM($K$2:$K$237)))),1,0))</f>
        <v>53</v>
      </c>
      <c r="C249" s="80"/>
      <c r="F249" s="13" t="s">
        <v>2907</v>
      </c>
      <c r="G249" s="43" cm="1">
        <f t="array" ref="G249">SUM(IF(ISNUMBER(SEARCH("Anteriores",LOWER(TRIM($L$2:$L$237)))),1,0))</f>
        <v>31</v>
      </c>
      <c r="I249" s="13" t="s">
        <v>230</v>
      </c>
      <c r="J249" s="13" cm="1">
        <f t="array" ref="J249">SUM(IF(ISNUMBER(SEARCH("Geografía. Biografías",LOWER(TRIM($O$2:$O$237)))),1,0))</f>
        <v>63</v>
      </c>
      <c r="L249" s="13" t="s">
        <v>2740</v>
      </c>
      <c r="M249" s="13" cm="1">
        <f t="array" ref="M249">SUM(IF(ISNUMBER(SEARCH("Griego",LOWER(TRIM($Q$2:$Q$237)))),1,0))</f>
        <v>31</v>
      </c>
      <c r="N249" s="52"/>
      <c r="O249" s="13" t="s">
        <v>123</v>
      </c>
      <c r="P249" s="13" cm="1">
        <f t="array" ref="P249">SUM(IF(ISNUMBER(SEARCH("Sin datos",LOWER(TRIM($Z$2:$Z$237)))),1,0))</f>
        <v>141</v>
      </c>
      <c r="R249" s="1" t="s">
        <v>2794</v>
      </c>
      <c r="S249" s="13" cm="1">
        <f t="array" ref="S249">SUM(IF(ISNUMBER(SEARCH("PNG",LOWER(TRIM($AB$2:$AC$237)))),1,0))</f>
        <v>8</v>
      </c>
      <c r="U249" s="4" t="s">
        <v>2810</v>
      </c>
      <c r="V249" s="13" cm="1">
        <f t="array" ref="V249">SUM(IF(ISNUMBER(SEARCH("In Copyright - EU Orphan Work (InC-OW-EU)",LOWER(TRIM($AH$2:$AI$237)))),1,0))</f>
        <v>2</v>
      </c>
      <c r="X249" s="1" t="s">
        <v>129</v>
      </c>
      <c r="Y249" s="13" cm="1">
        <f t="array" ref="Y249">SUM(IF(ISNUMBER(SEARCH("Varias copias de los soportes",LOWER(TRIM($AT$2:$AT$237)))),1,0))</f>
        <v>48</v>
      </c>
      <c r="AA249" s="1" t="s">
        <v>503</v>
      </c>
      <c r="AB249" s="13" cm="1">
        <f t="array" ref="AB249">SUM(IF(ISNUMBER(SEARCH("JPEG2000",LOWER(TRIM($AW$2:$AX$237)))),1,0))</f>
        <v>1</v>
      </c>
      <c r="AD249" s="1" t="s">
        <v>2836</v>
      </c>
      <c r="AE249" s="13" cm="1">
        <f t="array" ref="AE249">SUM(IF(ISNUMBER(SEARCH("MIX",LOWER(TRIM($AY$2:$AZ$237)))),1,0))</f>
        <v>7</v>
      </c>
    </row>
    <row r="250" spans="1:31" x14ac:dyDescent="0.3">
      <c r="A250" s="13" t="s">
        <v>2662</v>
      </c>
      <c r="B250" s="78" cm="1">
        <f t="array" ref="B250">SUM(IF(ISNUMBER(SEARCH("Material cartográfico",LOWER(TRIM($K$2:$K$237)))),1,0))</f>
        <v>44</v>
      </c>
      <c r="C250" s="80"/>
      <c r="F250" s="13" t="s">
        <v>123</v>
      </c>
      <c r="G250" s="43" cm="1">
        <f t="array" ref="G250">SUM(IF(ISNUMBER(SEARCH("Sin datos",LOWER(TRIM($L$2:$L$237)))),1,0))</f>
        <v>126</v>
      </c>
      <c r="I250" s="13" t="s">
        <v>127</v>
      </c>
      <c r="J250" s="13" cm="1">
        <f t="array" ref="J250">SUM(IF(ISNUMBER(SEARCH("Otras",LOWER(TRIM($O$2:$O$237)))),1,0))</f>
        <v>44</v>
      </c>
      <c r="L250" s="13" t="s">
        <v>2741</v>
      </c>
      <c r="M250" s="13" cm="1">
        <f t="array" ref="M250">SUM(IF(ISNUMBER(SEARCH("Inglés",LOWER(TRIM($Q$2:$Q$237)))),1,0))</f>
        <v>55</v>
      </c>
      <c r="N250" s="52"/>
      <c r="R250" s="1" t="s">
        <v>2803</v>
      </c>
      <c r="S250" s="13" cm="1">
        <f t="array" ref="S250">SUM(IF(ISNUMBER(SEARCH("PPs",LOWER(TRIM($AB$2:$AC$237)))),1,0))</f>
        <v>1</v>
      </c>
      <c r="U250" s="1" t="s">
        <v>117</v>
      </c>
      <c r="V250" s="13" cm="1">
        <f t="array" ref="V250">SUM(IF(ISNUMBER(SEARCH("Ninguna",LOWER(TRIM($AH$2:$AI$237)))),1,0))</f>
        <v>1</v>
      </c>
      <c r="X250"/>
      <c r="AA250" s="1" t="s">
        <v>2829</v>
      </c>
      <c r="AB250" s="13" cm="1">
        <f t="array" ref="AB250">SUM(IF(ISNUMBER(SEARCH("MOV",LOWER(TRIM($AW$2:$AX$237)))),1,0))</f>
        <v>1</v>
      </c>
      <c r="AD250" s="4" t="s">
        <v>218</v>
      </c>
      <c r="AE250" s="13" cm="1">
        <f t="array" ref="AE250">SUM(IF(ISNUMBER(SEARCH("Ninguno",LOWER(TRIM($AY$2:$AZ$237)))),1,0))</f>
        <v>3</v>
      </c>
    </row>
    <row r="251" spans="1:31" x14ac:dyDescent="0.3">
      <c r="A251" s="13" t="s">
        <v>131</v>
      </c>
      <c r="B251" s="78" cm="1">
        <f t="array" ref="B251">SUM(IF(ISNUMBER(SEARCH("Material fotográfico",LOWER(TRIM($K$2:$K$237)))),1,0))</f>
        <v>58</v>
      </c>
      <c r="C251" s="80"/>
      <c r="I251" s="13" t="s">
        <v>123</v>
      </c>
      <c r="J251" s="13" cm="1">
        <f t="array" ref="J251">SUM(IF(ISNUMBER(SEARCH("Sin datos",LOWER(TRIM($O$2:$O$237)))),1,0))</f>
        <v>134</v>
      </c>
      <c r="L251" s="13" t="s">
        <v>2742</v>
      </c>
      <c r="M251" s="13" cm="1">
        <f t="array" ref="M251">SUM(IF(ISNUMBER(SEARCH("Italiano",LOWER(TRIM($Q$2:$Q$237)))),1,0))</f>
        <v>45</v>
      </c>
      <c r="N251" s="52"/>
      <c r="O251" s="118" t="s">
        <v>2775</v>
      </c>
      <c r="P251" s="118"/>
      <c r="R251" s="1" t="s">
        <v>2801</v>
      </c>
      <c r="S251" s="13" cm="1">
        <f t="array" ref="S251">SUM(IF(ISNUMBER(SEARCH("SWF",LOWER(TRIM($AB$2:$AC$237)))),1,0))</f>
        <v>1</v>
      </c>
      <c r="U251" s="1" t="s">
        <v>127</v>
      </c>
      <c r="V251" s="13" cm="1">
        <f t="array" ref="V251">SUM(IF(ISNUMBER(SEARCH("Otras",LOWER(TRIM($AH$2:$AI$237)))),1,0))</f>
        <v>4</v>
      </c>
      <c r="AA251" s="1" t="s">
        <v>2796</v>
      </c>
      <c r="AB251" s="13" cm="1">
        <f t="array" ref="AB251">SUM(IF(ISNUMBER(SEARCH("MP3",LOWER(TRIM($AW$2:$AX$237)))),1,0))</f>
        <v>2</v>
      </c>
      <c r="AD251" s="1" t="s">
        <v>162</v>
      </c>
      <c r="AE251" s="13" cm="1">
        <f t="array" ref="AE251">SUM(IF(ISNUMBER(SEARCH("PREMIS",LOWER(TRIM($AY$2:$AZ$237)))),1,0))</f>
        <v>35</v>
      </c>
    </row>
    <row r="252" spans="1:31" x14ac:dyDescent="0.3">
      <c r="A252" s="13" t="s">
        <v>108</v>
      </c>
      <c r="B252" s="78" cm="1">
        <f t="array" ref="B252">SUM(IF(ISNUMBER(SEARCH("Música impresa o manuscrita",LOWER(TRIM($K$2:$K$237)))),1,0))</f>
        <v>31</v>
      </c>
      <c r="C252" s="80"/>
      <c r="L252" s="13" t="s">
        <v>2913</v>
      </c>
      <c r="M252" s="13" cm="1">
        <f t="array" ref="M252">SUM(IF(ISNUMBER(SEARCH("Portugués",LOWER(TRIM($Q$2:$Q$237)))),1,0))</f>
        <v>44</v>
      </c>
      <c r="N252" s="52"/>
      <c r="O252" s="51" t="s">
        <v>2774</v>
      </c>
      <c r="P252" s="51" t="s">
        <v>2658</v>
      </c>
      <c r="R252" s="1" t="s">
        <v>118</v>
      </c>
      <c r="S252" s="13" cm="1">
        <f t="array" ref="S252">SUM(IF(ISNUMBER(SEARCH("TIFF",LOWER(TRIM($AB$2:$AC$237)))),1,0))</f>
        <v>6</v>
      </c>
      <c r="U252" s="1" t="s">
        <v>147</v>
      </c>
      <c r="V252" s="13" cm="1">
        <f t="array" ref="V252">SUM(IF(ISNUMBER(SEARCH("PDM (Creative Commons Public Domain Mark)",LOWER(TRIM($AH$2:$AI$237)))),1,0))</f>
        <v>26</v>
      </c>
      <c r="AA252" s="1" t="s">
        <v>2797</v>
      </c>
      <c r="AB252" s="13" cm="1">
        <f t="array" ref="AB252">SUM(IF(ISNUMBER(SEARCH("MP4",LOWER(TRIM($AW$2:$AX$237)))),1,0))</f>
        <v>1</v>
      </c>
      <c r="AD252" s="1" t="s">
        <v>123</v>
      </c>
      <c r="AE252" s="13" cm="1">
        <f t="array" ref="AE252">SUM(IF(ISNUMBER(SEARCH("Sin datos",LOWER(TRIM($AY$2:$AZ$237)))),1,0))</f>
        <v>163</v>
      </c>
    </row>
    <row r="253" spans="1:31" x14ac:dyDescent="0.3">
      <c r="A253" s="13" t="s">
        <v>2663</v>
      </c>
      <c r="B253" s="78" cm="1">
        <f t="array" ref="B253">SUM(IF(ISNUMBER(SEARCH("Material sonoro",LOWER(TRIM($K$2:$K$237)))),1,0))</f>
        <v>22</v>
      </c>
      <c r="C253" s="80"/>
      <c r="I253" s="118" t="s">
        <v>2678</v>
      </c>
      <c r="J253" s="118"/>
      <c r="L253" s="13" t="s">
        <v>223</v>
      </c>
      <c r="M253" s="13" cm="1">
        <f t="array" ref="M253">SUM(IF(ISNUMBER(SEARCH("Latín",LOWER(TRIM($Q$2:$Q$237)))),1,0))</f>
        <v>66</v>
      </c>
      <c r="N253" s="52"/>
      <c r="O253" s="1" t="s">
        <v>2842</v>
      </c>
      <c r="P253" s="13" cm="1">
        <f t="array" ref="P253">SUM(IF(ISNUMBER(SEARCH("ALTO",LOWER(TRIM($AA$2:$AA$237)))),1,0))</f>
        <v>2</v>
      </c>
      <c r="R253" s="1" t="s">
        <v>2799</v>
      </c>
      <c r="S253" s="13" cm="1">
        <f t="array" ref="S253">SUM(IF(ISNUMBER(SEARCH("TXT",LOWER(TRIM($AB$2:$AC$237)))),1,0))</f>
        <v>2</v>
      </c>
      <c r="U253" s="13" t="s">
        <v>2916</v>
      </c>
      <c r="V253" s="13" cm="1">
        <f t="array" ref="V253">SUM(IF(ISNUMBER(SEARCH("CC BY-SA",LOWER(TRIM($AH$2:$AI$237)))),1,0))</f>
        <v>7</v>
      </c>
      <c r="AA253" s="1" t="s">
        <v>2825</v>
      </c>
      <c r="AB253" s="13">
        <v>1</v>
      </c>
      <c r="AD253" s="1" t="s">
        <v>1343</v>
      </c>
      <c r="AE253" s="13" cm="1">
        <f t="array" ref="AE253">SUM(IF(ISNUMBER(SEARCH("XMP",LOWER(TRIM($AY$2:$AZ$237)))),1,0))</f>
        <v>1</v>
      </c>
    </row>
    <row r="254" spans="1:31" x14ac:dyDescent="0.3">
      <c r="A254" s="13" t="s">
        <v>2664</v>
      </c>
      <c r="B254" s="78" cm="1">
        <f t="array" ref="B254">SUM(IF(ISNUMBER(SEARCH("Material audiovisual",LOWER(TRIM($K$2:$K$237)))),1,0))</f>
        <v>28</v>
      </c>
      <c r="C254" s="80"/>
      <c r="I254" s="51" t="s">
        <v>2674</v>
      </c>
      <c r="J254" s="51" t="s">
        <v>2658</v>
      </c>
      <c r="L254" s="13" t="s">
        <v>127</v>
      </c>
      <c r="M254" s="13" cm="1">
        <f t="array" ref="M254">SUM(IF(ISNUMBER(SEARCH("Otras",LOWER(TRIM($Q$2:$Q$237)))),1,0))</f>
        <v>23</v>
      </c>
      <c r="N254" s="52"/>
      <c r="O254" s="1" t="s">
        <v>2790</v>
      </c>
      <c r="P254" s="13" cm="1">
        <f t="array" ref="P254">SUM(IF(ISNUMBER(SEARCH("BIBFRAME",LOWER(TRIM($AA$2:$AA$237)))),1,0))</f>
        <v>1</v>
      </c>
      <c r="R254" s="1" t="s">
        <v>2798</v>
      </c>
      <c r="S254" s="13" cm="1">
        <f t="array" ref="S254">SUM(IF(ISNUMBER(SEARCH("WAV",LOWER(TRIM($AB$2:$AC$237)))),1,0))</f>
        <v>4</v>
      </c>
      <c r="U254" s="13" t="s">
        <v>172</v>
      </c>
      <c r="V254" s="13">
        <v>10</v>
      </c>
      <c r="AA254" s="4" t="s">
        <v>2830</v>
      </c>
      <c r="AB254" s="13" cm="1">
        <f t="array" ref="AB254">SUM(IF(ISNUMBER(SEARCH("MPEG/MP3",LOWER(TRIM($AW$2:$AX$237)))),1,0))</f>
        <v>1</v>
      </c>
    </row>
    <row r="255" spans="1:31" x14ac:dyDescent="0.3">
      <c r="A255" s="13" t="s">
        <v>2665</v>
      </c>
      <c r="B255" s="78" cm="1">
        <f t="array" ref="B255">SUM(IF(ISNUMBER(SEARCH("Documentos de archivo",LOWER(TRIM($K$2:$K$237)))),1,0))</f>
        <v>45</v>
      </c>
      <c r="C255" s="80"/>
      <c r="D255" s="77"/>
      <c r="I255" s="13" t="s">
        <v>2705</v>
      </c>
      <c r="J255" s="13" cm="1">
        <f t="array" ref="J255">SUM(IF(ISNUMBER(SEARCH("Actos y eventos",LOWER(TRIM($P$2:$P$237)))),1,0))</f>
        <v>1</v>
      </c>
      <c r="L255" s="13" t="s">
        <v>123</v>
      </c>
      <c r="M255" s="13" cm="1">
        <f t="array" ref="M255">SUM(IF(ISNUMBER(SEARCH("Sin datos",LOWER(TRIM($Q$2:$Q$237)))),1,0))</f>
        <v>135</v>
      </c>
      <c r="O255" s="1" t="s">
        <v>2776</v>
      </c>
      <c r="P255" s="13" cm="1">
        <f t="array" ref="P255">SUM(IF(ISNUMBER(SEARCH("BIBO Bibliographic Ontology",LOWER(TRIM($AA$2:$AA$237)))),1,0))</f>
        <v>1</v>
      </c>
      <c r="R255" s="1" t="s">
        <v>2800</v>
      </c>
      <c r="S255" s="13" cm="1">
        <f t="array" ref="S255">SUM(IF(ISNUMBER(SEARCH("XML",LOWER(TRIM($AB$2:$AC$237)))),1,0))</f>
        <v>1</v>
      </c>
      <c r="U255" s="13" t="s">
        <v>249</v>
      </c>
      <c r="V255" s="13" cm="1">
        <f t="array" ref="V255">SUM(IF(ISNUMBER(SEARCH("CC BY-ND",LOWER(TRIM($AH$2:$AI$237)))),1,0))</f>
        <v>7</v>
      </c>
      <c r="AA255" s="1" t="s">
        <v>218</v>
      </c>
      <c r="AB255" s="13" cm="1">
        <f t="array" ref="AB255">SUM(IF(ISNUMBER(SEARCH("Ninguno",LOWER(TRIM($AW$2:$AX$237)))),1,0))</f>
        <v>1</v>
      </c>
    </row>
    <row r="256" spans="1:31" x14ac:dyDescent="0.3">
      <c r="A256" s="13" t="s">
        <v>2666</v>
      </c>
      <c r="B256" s="13" cm="1">
        <f t="array" ref="B256">SUM(IF(ISNUMBER(SEARCH("Ephemera (naipes, calendarios, cromos, etc.)",LOWER(TRIM($K$2:$K$237)))),1,0))</f>
        <v>26</v>
      </c>
      <c r="I256" s="13" t="s">
        <v>2707</v>
      </c>
      <c r="J256" s="13" cm="1">
        <f t="array" ref="J256">SUM(IF(ISNUMBER(SEARCH("Archivística",LOWER(TRIM($P$2:$P$237)))),1,0))</f>
        <v>1</v>
      </c>
      <c r="O256" s="1" t="s">
        <v>2777</v>
      </c>
      <c r="P256" s="13" cm="1">
        <f t="array" ref="P256">SUM(IF(ISNUMBER(SEARCH("EAC-CPF Descriptions Ontology for Linked Archival Data",LOWER(TRIM($AA$2:$AA$237)))),1,0))</f>
        <v>1</v>
      </c>
      <c r="R256" s="1" t="s">
        <v>2802</v>
      </c>
      <c r="S256" s="13" cm="1">
        <f t="array" ref="S256">SUM(IF(ISNUMBER(SEARCH("ZIP",LOWER(TRIM($AB$2:$AC$237)))),1,0))</f>
        <v>1</v>
      </c>
      <c r="U256" s="13" t="s">
        <v>123</v>
      </c>
      <c r="V256" s="13" cm="1">
        <f t="array" ref="V256">SUM(IF(ISNUMBER(SEARCH("Sin datos",LOWER(TRIM($AH$2:$AI$237)))),1,0))</f>
        <v>149</v>
      </c>
      <c r="AA256" s="1" t="s">
        <v>126</v>
      </c>
      <c r="AB256" s="13" cm="1">
        <f t="array" ref="AB256">SUM(IF(ISNUMBER(SEARCH("Otros",LOWER(TRIM($AW$2:$AX$237)))),1,0))</f>
        <v>15</v>
      </c>
    </row>
    <row r="257" spans="1:28" x14ac:dyDescent="0.3">
      <c r="A257" s="13" t="s">
        <v>136</v>
      </c>
      <c r="B257" s="13" cm="1">
        <f t="array" ref="B257">SUM(IF(ISNUMBER(SEARCH("Incunables",LOWER(TRIM($K$2:$K$237)))),1,0))</f>
        <v>42</v>
      </c>
      <c r="I257" s="13" t="s">
        <v>2677</v>
      </c>
      <c r="J257" s="13" cm="1">
        <f t="array" ref="J257">SUM(IF(ISNUMBER(SEARCH("Astronomía",LOWER(TRIM($P$2:$P$237)))),1,0))</f>
        <v>1</v>
      </c>
      <c r="L257" s="118" t="s">
        <v>2743</v>
      </c>
      <c r="M257" s="118"/>
      <c r="O257" s="1" t="s">
        <v>2778</v>
      </c>
      <c r="P257" s="13" cm="1">
        <f t="array" ref="P257">SUM(IF(ISNUMBER(SEARCH("EAD for Omeka",LOWER(TRIM($AA$2:$AA$237)))),1,0))</f>
        <v>1</v>
      </c>
      <c r="U257"/>
      <c r="AA257" s="1" t="s">
        <v>113</v>
      </c>
      <c r="AB257" s="13" cm="1">
        <f t="array" ref="AB257">SUM(IF(ISNUMBER(SEARCH("PDF",LOWER(TRIM($AW$2:$AX$237)))),1,0))</f>
        <v>8</v>
      </c>
    </row>
    <row r="258" spans="1:28" x14ac:dyDescent="0.3">
      <c r="A258" s="13" t="s">
        <v>126</v>
      </c>
      <c r="B258" s="13" cm="1">
        <f t="array" ref="B258">SUM(IF(ISNUMBER(SEARCH("Otros",LOWER(TRIM($K$2:$K$237)))),1,0))</f>
        <v>22</v>
      </c>
      <c r="I258" s="13" t="s">
        <v>1546</v>
      </c>
      <c r="J258" s="13" cm="1">
        <f t="array" ref="J258">SUM(IF(ISNUMBER(SEARCH("Ciencias sociales",LOWER(TRIM($P$2:$P$237)))),1,0))</f>
        <v>1</v>
      </c>
      <c r="L258" s="51" t="s">
        <v>559</v>
      </c>
      <c r="M258" s="51" t="s">
        <v>2658</v>
      </c>
      <c r="O258" s="1" t="s">
        <v>135</v>
      </c>
      <c r="P258" s="13" cm="1">
        <f t="array" ref="P258">SUM(IF(ISNUMBER(SEARCH("EDM",LOWER(TRIM($AA$2:$AA$237)))),1,0))</f>
        <v>11</v>
      </c>
      <c r="U258"/>
      <c r="AA258" s="1" t="s">
        <v>458</v>
      </c>
      <c r="AB258" s="13" cm="1">
        <f t="array" ref="AB258">SUM(IF(ISNUMBER(SEARCH("RAW",LOWER(TRIM($AW$2:$AX$237)))),1,0))</f>
        <v>14</v>
      </c>
    </row>
    <row r="259" spans="1:28" x14ac:dyDescent="0.3">
      <c r="A259" s="13" t="s">
        <v>123</v>
      </c>
      <c r="B259" s="13" cm="1">
        <f t="array" ref="B259">SUM(IF(ISNUMBER(SEARCH("Sin datos",LOWER(TRIM($K$2:$K$237)))),1,0))</f>
        <v>126</v>
      </c>
      <c r="I259" s="13" t="s">
        <v>2692</v>
      </c>
      <c r="J259" s="13" cm="1">
        <f t="array" ref="J259">SUM(IF(ISNUMBER(SEARCH("Colección de aleluyas",LOWER(TRIM($P$2:$P$237)))),1,0))</f>
        <v>1</v>
      </c>
      <c r="L259" s="13" t="s">
        <v>2719</v>
      </c>
      <c r="M259" s="14" cm="1">
        <f t="array" ref="M259">SUM(IF(ISNUMBER(SEARCH("Árabe",LOWER(TRIM($R$2:$R$237)))),1,0))</f>
        <v>5</v>
      </c>
      <c r="O259" s="1" t="s">
        <v>2785</v>
      </c>
      <c r="P259" s="13" cm="1">
        <f t="array" ref="P259">SUM(IF(ISNUMBER(SEARCH("ESE",LOWER(TRIM($AA$2:$AA$237)))),1,0))</f>
        <v>3</v>
      </c>
      <c r="U259"/>
      <c r="AA259" s="1" t="s">
        <v>2831</v>
      </c>
      <c r="AB259" s="13" cm="1">
        <f t="array" ref="AB259">SUM(IF(ISNUMBER(SEARCH("Shape file SHP",LOWER(TRIM($AW$2:$AX$237)))),1,0))</f>
        <v>1</v>
      </c>
    </row>
    <row r="260" spans="1:28" x14ac:dyDescent="0.3">
      <c r="I260" s="13" t="s">
        <v>2694</v>
      </c>
      <c r="J260" s="13" cm="1">
        <f t="array" ref="J260">SUM(IF(ISNUMBER(SEARCH("Comercio",LOWER(TRIM($P$2:$P$237)))),1,0))</f>
        <v>1</v>
      </c>
      <c r="L260" s="13" t="s">
        <v>2712</v>
      </c>
      <c r="M260" s="14" cm="1">
        <f t="array" ref="M260">SUM(IF(ISNUMBER(SEARCH("Aragonés",LOWER(TRIM($R$2:$R$237)))),1,0))</f>
        <v>2</v>
      </c>
      <c r="O260" s="1" t="s">
        <v>2779</v>
      </c>
      <c r="P260" s="13" cm="1">
        <f t="array" ref="P260">SUM(IF(ISNUMBER(SEARCH("EXIF",LOWER(TRIM($AA$2:$AA$237)))),1,0))</f>
        <v>1</v>
      </c>
      <c r="U260"/>
      <c r="AA260" s="1" t="s">
        <v>123</v>
      </c>
      <c r="AB260" s="13" cm="1">
        <f t="array" ref="AB260">SUM(IF(ISNUMBER(SEARCH("Sin datos",LOWER(TRIM($AW$2:$AX$237)))),1,0))</f>
        <v>147</v>
      </c>
    </row>
    <row r="261" spans="1:28" x14ac:dyDescent="0.3">
      <c r="I261" s="13" t="s">
        <v>202</v>
      </c>
      <c r="J261" s="13" cm="1">
        <f t="array" ref="J261">SUM(IF(ISNUMBER(SEARCH("Derecho",LOWER(TRIM($P$2:$P$237)))),1,0))</f>
        <v>4</v>
      </c>
      <c r="L261" s="13" t="s">
        <v>2724</v>
      </c>
      <c r="M261" s="14" cm="1">
        <f t="array" ref="M261">SUM(IF(ISNUMBER(SEARCH("Arameo",LOWER(TRIM($R$2:$R$237)))),1,0))</f>
        <v>3</v>
      </c>
      <c r="O261" s="1" t="s">
        <v>2789</v>
      </c>
      <c r="P261" s="13" cm="1">
        <f t="array" ref="P261">SUM(IF(ISNUMBER(SEARCH("FICHA",LOWER(TRIM($AA$2:$AA$237)))),1,0))</f>
        <v>1</v>
      </c>
      <c r="U261"/>
      <c r="AA261" s="1" t="s">
        <v>118</v>
      </c>
      <c r="AB261" s="13" cm="1">
        <f t="array" ref="AB261">SUM(IF(ISNUMBER(SEARCH("TIFF",LOWER(TRIM($AW$2:$AX$237)))),1,0))</f>
        <v>82</v>
      </c>
    </row>
    <row r="262" spans="1:28" x14ac:dyDescent="0.3">
      <c r="I262" s="13" t="s">
        <v>2680</v>
      </c>
      <c r="J262" s="13" cm="1">
        <f t="array" ref="J262">SUM(IF(ISNUMBER(SEARCH("Documentación histórica y administrativa",LOWER(TRIM($P$2:$P$237)))),1,0))</f>
        <v>1</v>
      </c>
      <c r="L262" s="13" t="s">
        <v>2746</v>
      </c>
      <c r="M262" s="14" cm="1">
        <f t="array" ref="M262">SUM(IF(ISNUMBER(SEARCH("Armenio",LOWER(TRIM($R$2:$R$237)))),1,0))</f>
        <v>1</v>
      </c>
      <c r="O262" s="1" t="s">
        <v>2780</v>
      </c>
      <c r="P262" s="13" cm="1">
        <f t="array" ref="P262">SUM(IF(ISNUMBER(SEARCH("Geo features",LOWER(TRIM($AA$2:$AA$237)))),1,0))</f>
        <v>1</v>
      </c>
      <c r="U262"/>
      <c r="AA262" s="1" t="s">
        <v>2798</v>
      </c>
      <c r="AB262" s="13" cm="1">
        <f t="array" ref="AB262">SUM(IF(ISNUMBER(SEARCH("WAV",LOWER(TRIM($AW$2:$AX$237)))),1,0))</f>
        <v>10</v>
      </c>
    </row>
    <row r="263" spans="1:28" x14ac:dyDescent="0.3">
      <c r="I263" s="13" t="s">
        <v>2709</v>
      </c>
      <c r="J263" s="13" cm="1">
        <f t="array" ref="J263">SUM(IF(ISNUMBER(SEARCH("Actos y eventos",LOWER(TRIM($P$2:$P$237)))),1,0))</f>
        <v>1</v>
      </c>
      <c r="L263" s="13" t="s">
        <v>2749</v>
      </c>
      <c r="M263" s="14" cm="1">
        <f t="array" ref="M263">SUM(IF(ISNUMBER(SEARCH("Asturiano / bable",LOWER(TRIM($R$2:$R$237)))),1,0))</f>
        <v>2</v>
      </c>
      <c r="O263" s="1" t="s">
        <v>1277</v>
      </c>
      <c r="P263" s="13" cm="1">
        <f t="array" ref="P263">SUM(IF(ISNUMBER(SEARCH("ISBD",LOWER(TRIM($AA$2:$AA$237)))),1,0))</f>
        <v>2</v>
      </c>
      <c r="U263"/>
      <c r="AA263" s="1" t="s">
        <v>2823</v>
      </c>
      <c r="AB263" s="13" cm="1">
        <f t="array" ref="AB263">SUM(IF(ISNUMBER(SEARCH("WMV",LOWER(TRIM($AW$2:$AX$237)))),1,0))</f>
        <v>1</v>
      </c>
    </row>
    <row r="264" spans="1:28" x14ac:dyDescent="0.3">
      <c r="I264" s="13" t="s">
        <v>2701</v>
      </c>
      <c r="J264" s="13" cm="1">
        <f t="array" ref="J264">SUM(IF(ISNUMBER(SEARCH("Economía",LOWER(TRIM($P$2:$P$237)))),1,0))</f>
        <v>2</v>
      </c>
      <c r="L264" s="13" t="s">
        <v>2725</v>
      </c>
      <c r="M264" s="14" cm="1">
        <f t="array" ref="M264">SUM(IF(ISNUMBER(SEARCH("Balear",LOWER(TRIM($R$2:$R$237)))),1,0))</f>
        <v>1</v>
      </c>
      <c r="O264" s="1" t="s">
        <v>2781</v>
      </c>
      <c r="P264" s="13" cm="1">
        <f t="array" ref="P264">SUM(IF(ISNUMBER(SEARCH("LOCAH RDF",LOWER(TRIM($AA$2:$AA$237)))),1,0))</f>
        <v>1</v>
      </c>
      <c r="U264"/>
      <c r="AA264" s="1" t="s">
        <v>162</v>
      </c>
      <c r="AB264" s="13" cm="1">
        <f t="array" ref="AB264">SUM(IF(ISNUMBER(SEARCH("PREMIS",LOWER(TRIM($AW$2:$AX$237)))),1,0))</f>
        <v>1</v>
      </c>
    </row>
    <row r="265" spans="1:28" x14ac:dyDescent="0.3">
      <c r="I265" s="13" t="s">
        <v>183</v>
      </c>
      <c r="J265" s="13" cm="1">
        <f t="array" ref="J265">SUM(IF(ISNUMBER(SEARCH("Esperanto",LOWER(TRIM($P$2:$P$237)))),1,0))</f>
        <v>1</v>
      </c>
      <c r="L265" s="13" t="s">
        <v>2745</v>
      </c>
      <c r="M265" s="14" cm="1">
        <f t="array" ref="M265">SUM(IF(ISNUMBER(SEARCH("Caldeo",LOWER(TRIM($R$2:$R$237)))),1,0))</f>
        <v>1</v>
      </c>
      <c r="O265" s="1" t="s">
        <v>216</v>
      </c>
      <c r="P265" s="13" cm="1">
        <f t="array" ref="P265">SUM(IF(ISNUMBER(SEARCH("Metadatos técnicos",LOWER(TRIM($AA$2:$AA$237)))),1,0))</f>
        <v>1</v>
      </c>
      <c r="U265"/>
      <c r="AA265" s="1" t="s">
        <v>2925</v>
      </c>
      <c r="AB265" s="13" cm="1">
        <f t="array" ref="AB265">SUM(IF(ISNUMBER(SEARCH("MXF",LOWER(TRIM($AW$2:$AX$237)))),1,0))</f>
        <v>1</v>
      </c>
    </row>
    <row r="266" spans="1:28" x14ac:dyDescent="0.3">
      <c r="I266" s="13" t="s">
        <v>2693</v>
      </c>
      <c r="J266" s="13" cm="1">
        <f t="array" ref="J266">SUM(IF(ISNUMBER(SEARCH("Estadística",LOWER(TRIM($P$2:$P$237)))),1,0))</f>
        <v>1</v>
      </c>
      <c r="L266" s="13" t="s">
        <v>2726</v>
      </c>
      <c r="M266" s="14" cm="1">
        <f t="array" ref="M266">SUM(IF(ISNUMBER(SEARCH("Checo",LOWER(TRIM($R$2:$R$237)))),1,0))</f>
        <v>1</v>
      </c>
      <c r="O266" s="1" t="s">
        <v>2782</v>
      </c>
      <c r="P266" s="13" cm="1">
        <f t="array" ref="P266">SUM(IF(ISNUMBER(SEARCH("Music Ontology",LOWER(TRIM($AA$2:$AA$237)))),1,0))</f>
        <v>1</v>
      </c>
      <c r="U266"/>
    </row>
    <row r="267" spans="1:28" x14ac:dyDescent="0.3">
      <c r="I267" s="13" t="s">
        <v>2689</v>
      </c>
      <c r="J267" s="13" cm="1">
        <f t="array" ref="J267">SUM(IF(ISNUMBER(SEARCH("Estudios orientales",LOWER(TRIM($P$2:$P$237)))),1,0))</f>
        <v>1</v>
      </c>
      <c r="L267" s="13" t="s">
        <v>2722</v>
      </c>
      <c r="M267" s="14" cm="1">
        <f t="array" ref="M267">SUM(IF(ISNUMBER(SEARCH("Chino",LOWER(TRIM($R$2:$R$237)))),1,0))</f>
        <v>2</v>
      </c>
      <c r="O267" s="1" t="s">
        <v>2783</v>
      </c>
      <c r="P267" s="13" cm="1">
        <f t="array" ref="P267">SUM(IF(ISNUMBER(SEARCH("OAD Ontology for archival description",LOWER(TRIM($AA$2:$AA$237)))),1,0))</f>
        <v>1</v>
      </c>
      <c r="U267"/>
    </row>
    <row r="268" spans="1:28" x14ac:dyDescent="0.3">
      <c r="I268" s="13" t="s">
        <v>2698</v>
      </c>
      <c r="J268" s="13" cm="1">
        <f t="array" ref="J268">SUM(IF(ISNUMBER(SEARCH("Etnografía",LOWER(TRIM($P$2:$P$237)))),1,0))</f>
        <v>1</v>
      </c>
      <c r="L268" s="13" t="s">
        <v>2748</v>
      </c>
      <c r="M268" s="14" cm="1">
        <f t="array" ref="M268">SUM(IF(ISNUMBER(SEARCH("Coreano",LOWER(TRIM($R$2:$R$237)))),1,0))</f>
        <v>1</v>
      </c>
      <c r="O268" s="1" t="s">
        <v>2786</v>
      </c>
      <c r="P268" s="13" cm="1">
        <f t="array" ref="P268">SUM(IF(ISNUMBER(SEARCH("BIBFRAME",LOWER(TRIM($AA$2:$AA$237)))),1,0))</f>
        <v>1</v>
      </c>
    </row>
    <row r="269" spans="1:28" x14ac:dyDescent="0.3">
      <c r="I269" s="13" t="s">
        <v>2681</v>
      </c>
      <c r="J269" s="13" cm="1">
        <f t="array" ref="J269">SUM(IF(ISNUMBER(SEARCH("Fondos locales",LOWER(TRIM($P$2:$P$237)))),1,0))</f>
        <v>1</v>
      </c>
      <c r="L269" s="13" t="s">
        <v>2727</v>
      </c>
      <c r="M269" s="14" cm="1">
        <f t="array" ref="M269">SUM(IF(ISNUMBER(SEARCH("Corso",LOWER(TRIM($R$2:$R$237)))),1,0))</f>
        <v>1</v>
      </c>
      <c r="O269" s="1" t="s">
        <v>2787</v>
      </c>
      <c r="P269" s="13" cm="1">
        <f t="array" ref="P269">SUM(IF(ISNUMBER(SEARCH("oai_dc",LOWER(TRIM($AA$2:$AA$237)))),1,0))</f>
        <v>1</v>
      </c>
    </row>
    <row r="270" spans="1:28" x14ac:dyDescent="0.3">
      <c r="I270" s="13" t="s">
        <v>1476</v>
      </c>
      <c r="J270" s="13" cm="1">
        <f t="array" ref="J270">SUM(IF(ISNUMBER(SEARCH("Historia",LOWER(TRIM($P$2:$P$237)))),1,0))</f>
        <v>6</v>
      </c>
      <c r="L270" s="13" t="s">
        <v>2713</v>
      </c>
      <c r="M270" s="14" cm="1">
        <f t="array" ref="M270">SUM(IF(ISNUMBER(SEARCH("Danés",LOWER(TRIM($R$2:$R$237)))),1,0))</f>
        <v>2</v>
      </c>
      <c r="O270" s="1" t="s">
        <v>2784</v>
      </c>
      <c r="P270" s="13" cm="1">
        <f t="array" ref="P270">SUM(IF(ISNUMBER(SEARCH("Programmes ontology",LOWER(TRIM($AA$2:$AA$237)))),1,0))</f>
        <v>1</v>
      </c>
    </row>
    <row r="271" spans="1:28" x14ac:dyDescent="0.3">
      <c r="I271" s="13" t="s">
        <v>2702</v>
      </c>
      <c r="J271" s="13" cm="1">
        <f t="array" ref="J271">SUM(IF(ISNUMBER(SEARCH("Historia de América",LOWER(TRIM($P$2:$P$237)))),1,0))</f>
        <v>1</v>
      </c>
      <c r="L271" s="13" t="s">
        <v>183</v>
      </c>
      <c r="M271" s="14" cm="1">
        <f t="array" ref="M271">SUM(IF(ISNUMBER(SEARCH("Esperanto",LOWER(TRIM($R$2:$R$237)))),1,0))</f>
        <v>7</v>
      </c>
      <c r="O271" s="1" t="s">
        <v>2788</v>
      </c>
      <c r="P271" s="13" cm="1">
        <f t="array" ref="P271">SUM(IF(ISNUMBER(SEARCH("qdc",LOWER(TRIM($AA$2:$AA$237)))),1,0))</f>
        <v>1</v>
      </c>
    </row>
    <row r="272" spans="1:28" x14ac:dyDescent="0.3">
      <c r="I272" s="13" t="s">
        <v>2704</v>
      </c>
      <c r="J272" s="13" cm="1">
        <f t="array" ref="J272">SUM(IF(ISNUMBER(SEARCH("Historia económic",LOWER(TRIM($P$2:$P$237)))),1,0))</f>
        <v>1</v>
      </c>
      <c r="L272" s="13" t="s">
        <v>2728</v>
      </c>
      <c r="M272" s="14" cm="1">
        <f t="array" ref="M272">SUM(IF(ISNUMBER(SEARCH("Finlandés",LOWER(TRIM($R$2:$R$237)))),1,0))</f>
        <v>1</v>
      </c>
    </row>
    <row r="273" spans="9:13" x14ac:dyDescent="0.3">
      <c r="I273" s="13" t="s">
        <v>2688</v>
      </c>
      <c r="J273" s="13" cm="1">
        <f t="array" ref="J273">SUM(IF(ISNUMBER(SEARCH("Música",LOWER(TRIM($P$2:$P$237)))),1,0))</f>
        <v>1</v>
      </c>
      <c r="L273" s="13" t="s">
        <v>2729</v>
      </c>
      <c r="M273" s="14" cm="1">
        <f t="array" ref="M273">SUM(IF(ISNUMBER(SEARCH("Griego clásico",LOWER(TRIM($R$2:$R$237)))),1,0))</f>
        <v>2</v>
      </c>
    </row>
    <row r="274" spans="9:13" x14ac:dyDescent="0.3">
      <c r="I274" s="13" t="s">
        <v>2711</v>
      </c>
      <c r="J274" s="13" cm="1">
        <f t="array" ref="J274">SUM(IF(ISNUMBER(SEARCH("Paisaje",LOWER(TRIM($P$2:$P$237)))),1,0))</f>
        <v>1</v>
      </c>
      <c r="L274" s="13" t="s">
        <v>2730</v>
      </c>
      <c r="M274" s="14" cm="1">
        <f t="array" ref="M274">SUM(IF(ISNUMBER(SEARCH("Griego moderno",LOWER(TRIM($R$2:$R$237)))),1,0))</f>
        <v>1</v>
      </c>
    </row>
    <row r="275" spans="9:13" x14ac:dyDescent="0.3">
      <c r="I275" s="13" t="s">
        <v>2687</v>
      </c>
      <c r="J275" s="13" cm="1">
        <f t="array" ref="J275">SUM(IF(ISNUMBER(SEARCH("Prensa foránea de Mallorca",LOWER(TRIM($P$2:$P$237)))),1,0))</f>
        <v>1</v>
      </c>
      <c r="L275" s="13" t="s">
        <v>2720</v>
      </c>
      <c r="M275" s="14" cm="1">
        <f t="array" ref="M275">SUM(IF(ISNUMBER(SEARCH("Hebreo",LOWER(TRIM($R$2:$R$237)))),1,0))</f>
        <v>4</v>
      </c>
    </row>
    <row r="276" spans="9:13" x14ac:dyDescent="0.3">
      <c r="I276" s="13" t="s">
        <v>2691</v>
      </c>
      <c r="J276" s="13" cm="1">
        <f t="array" ref="J276">SUM(IF(ISNUMBER(SEARCH("Prensa local",LOWER(TRIM($P$2:$P$237)))),1,0))</f>
        <v>1</v>
      </c>
      <c r="L276" s="13" t="s">
        <v>2714</v>
      </c>
      <c r="M276" s="14" cm="1">
        <f t="array" ref="M276">SUM(IF(ISNUMBER(SEARCH("Holandés / flamenco",LOWER(TRIM($R$2:$R$237)))),1,0))</f>
        <v>3</v>
      </c>
    </row>
    <row r="277" spans="9:13" x14ac:dyDescent="0.3">
      <c r="I277" s="13" t="s">
        <v>2708</v>
      </c>
      <c r="J277" s="13" cm="1">
        <f t="array" ref="J277">SUM(IF(ISNUMBER(SEARCH("Publicaciones periódicas",LOWER(TRIM($P$2:$P$237)))),1,0))</f>
        <v>1</v>
      </c>
      <c r="L277" s="13" t="s">
        <v>2715</v>
      </c>
      <c r="M277" s="14" cm="1">
        <f t="array" ref="M277">SUM(IF(ISNUMBER(SEARCH("Húngaro",LOWER(TRIM($R$2:$R$237)))),1,0))</f>
        <v>1</v>
      </c>
    </row>
    <row r="278" spans="9:13" x14ac:dyDescent="0.3">
      <c r="I278" s="13" t="s">
        <v>2697</v>
      </c>
      <c r="J278" s="13" cm="1">
        <f t="array" ref="J278">SUM(IF(ISNUMBER(SEARCH("Reportajes",LOWER(TRIM($P$2:$P$237)))),1,0))</f>
        <v>1</v>
      </c>
      <c r="L278" s="13" t="s">
        <v>2721</v>
      </c>
      <c r="M278" s="14" cm="1">
        <f t="array" ref="M278">SUM(IF(ISNUMBER(SEARCH("Japonés",LOWER(TRIM($R$2:$R$237)))),1,0))</f>
        <v>1</v>
      </c>
    </row>
    <row r="279" spans="9:13" x14ac:dyDescent="0.3">
      <c r="I279" s="13" t="s">
        <v>2699</v>
      </c>
      <c r="J279" s="13" cm="1">
        <f t="array" ref="J279">SUM(IF(ISNUMBER(SEARCH("Actos y eventos",LOWER(TRIM($P$2:$P$237)))),1,0))</f>
        <v>1</v>
      </c>
      <c r="L279" s="13" t="s">
        <v>2731</v>
      </c>
      <c r="M279" s="14" cm="1">
        <f t="array" ref="M279">SUM(IF(ISNUMBER(SEARCH("Ladino",LOWER(TRIM($R$2:$R$237)))),1,0))</f>
        <v>1</v>
      </c>
    </row>
    <row r="280" spans="9:13" x14ac:dyDescent="0.3">
      <c r="I280" s="13" t="s">
        <v>2695</v>
      </c>
      <c r="J280" s="13" cm="1">
        <f t="array" ref="J280">SUM(IF(ISNUMBER(SEARCH("Retratos",LOWER(TRIM($P$2:$P$237)))),1,0))</f>
        <v>2</v>
      </c>
      <c r="L280" s="13" t="s">
        <v>1477</v>
      </c>
      <c r="M280" s="14" cm="1">
        <f t="array" ref="M280">SUM(IF(ISNUMBER(SEARCH("Nahuatl",LOWER(TRIM($R$2:$R$237)))),1,0))</f>
        <v>1</v>
      </c>
    </row>
    <row r="281" spans="9:13" x14ac:dyDescent="0.3">
      <c r="I281" s="13" t="s">
        <v>2703</v>
      </c>
      <c r="J281" s="13" cm="1">
        <f t="array" ref="J281">SUM(IF(ISNUMBER(SEARCH("Sector asegurador y financiero",LOWER(TRIM($P$2:$P$237)))),1,0))</f>
        <v>1</v>
      </c>
      <c r="L281" s="13" t="s">
        <v>2732</v>
      </c>
      <c r="M281" s="14" cm="1">
        <f t="array" ref="M281">SUM(IF(ISNUMBER(SEARCH("Noruego",LOWER(TRIM($R$2:$R$237)))),1,0))</f>
        <v>2</v>
      </c>
    </row>
    <row r="282" spans="9:13" x14ac:dyDescent="0.3">
      <c r="I282" s="13" t="s">
        <v>2706</v>
      </c>
      <c r="J282" s="13" cm="1">
        <f t="array" ref="J282">SUM(IF(ISNUMBER(SEARCH("Temática provincial",LOWER(TRIM($P$2:$P$237)))),1,0))</f>
        <v>1</v>
      </c>
      <c r="L282" s="13" t="s">
        <v>2751</v>
      </c>
      <c r="M282" s="14" cm="1">
        <f t="array" ref="M282">SUM(IF(ISNUMBER(SEARCH("Occitano",LOWER(TRIM($R$2:$R$237)))),1,0))</f>
        <v>1</v>
      </c>
    </row>
    <row r="283" spans="9:13" x14ac:dyDescent="0.3">
      <c r="I283" s="13" t="s">
        <v>2700</v>
      </c>
      <c r="J283" s="13" cm="1">
        <f t="array" ref="J283">SUM(IF(ISNUMBER(SEARCH("Vida cotidiana",LOWER(TRIM($P$2:$P$237)))),1,0))</f>
        <v>1</v>
      </c>
      <c r="L283" s="13" t="s">
        <v>2716</v>
      </c>
      <c r="M283" s="14" cm="1">
        <f t="array" ref="M283">SUM(IF(ISNUMBER(SEARCH("Oromo",LOWER(TRIM($R$2:$R$237)))),1,0))</f>
        <v>1</v>
      </c>
    </row>
    <row r="284" spans="9:13" x14ac:dyDescent="0.3">
      <c r="I284" s="13" t="s">
        <v>2696</v>
      </c>
      <c r="J284" s="13" cm="1">
        <f t="array" ref="J284">SUM(IF(ISNUMBER(SEARCH("Vistas de ciudades",LOWER(TRIM($P$2:$P$237)))),1,0))</f>
        <v>1</v>
      </c>
      <c r="L284" s="13" t="s">
        <v>2747</v>
      </c>
      <c r="M284" s="14" cm="1">
        <f t="array" ref="M284">SUM(IF(ISNUMBER(SEARCH("Persa",LOWER(TRIM($R$2:$R$237)))),1,0))</f>
        <v>1</v>
      </c>
    </row>
    <row r="285" spans="9:13" x14ac:dyDescent="0.3">
      <c r="L285" s="13" t="s">
        <v>2752</v>
      </c>
      <c r="M285" s="14" cm="1">
        <f t="array" ref="M285">SUM(IF(ISNUMBER(SEARCH("Provenzal",LOWER(TRIM($R$2:$R$237)))),1,0))</f>
        <v>2</v>
      </c>
    </row>
    <row r="286" spans="9:13" x14ac:dyDescent="0.3">
      <c r="L286" s="13" t="s">
        <v>2733</v>
      </c>
      <c r="M286" s="14" cm="1">
        <f t="array" ref="M286">SUM(IF(ISNUMBER(SEARCH("Provenzal antiguo",LOWER(TRIM($R$2:$R$237)))),1,0))</f>
        <v>1</v>
      </c>
    </row>
    <row r="287" spans="9:13" x14ac:dyDescent="0.3">
      <c r="L287" s="13" t="s">
        <v>2753</v>
      </c>
      <c r="M287" s="14" cm="1">
        <f t="array" ref="M287">SUM(IF(ISNUMBER(SEARCH("Romance",LOWER(TRIM($R$2:$R$237)))),1,0))</f>
        <v>1</v>
      </c>
    </row>
    <row r="288" spans="9:13" x14ac:dyDescent="0.3">
      <c r="L288" s="13" t="s">
        <v>2744</v>
      </c>
      <c r="M288" s="14" cm="1">
        <f t="array" ref="M288">SUM(IF(ISNUMBER(SEARCH("Rumano",LOWER(TRIM($R$2:$R$237)))),1,0))</f>
        <v>1</v>
      </c>
    </row>
    <row r="289" spans="12:13" x14ac:dyDescent="0.3">
      <c r="L289" s="13" t="s">
        <v>2717</v>
      </c>
      <c r="M289" s="14" cm="1">
        <f t="array" ref="M289">SUM(IF(ISNUMBER(SEARCH("Ruso",LOWER(TRIM($R$2:$R$237)))),1,0))</f>
        <v>4</v>
      </c>
    </row>
    <row r="290" spans="12:13" x14ac:dyDescent="0.3">
      <c r="L290" s="13" t="s">
        <v>2718</v>
      </c>
      <c r="M290" s="14" cm="1">
        <f t="array" ref="M290">SUM(IF(ISNUMBER(SEARCH("Sueco",LOWER(TRIM($R$2:$R$237)))),1,0))</f>
        <v>2</v>
      </c>
    </row>
    <row r="291" spans="12:13" x14ac:dyDescent="0.3">
      <c r="L291" s="13" t="s">
        <v>2734</v>
      </c>
      <c r="M291" s="14" cm="1">
        <f t="array" ref="M291">SUM(IF(ISNUMBER(SEARCH("Valenciano",LOWER(TRIM($R$2:$R$237)))),1,0))</f>
        <v>1</v>
      </c>
    </row>
    <row r="292" spans="12:13" x14ac:dyDescent="0.3">
      <c r="L292" s="13" t="s">
        <v>2750</v>
      </c>
      <c r="M292" s="14" cm="1">
        <f t="array" ref="M292">SUM(IF(ISNUMBER(SEARCH("Volapuk",LOWER(TRIM($R$2:$R$237)))),1,0))</f>
        <v>1</v>
      </c>
    </row>
  </sheetData>
  <sortState xmlns:xlrd2="http://schemas.microsoft.com/office/spreadsheetml/2017/richdata2" ref="A2:BD236">
    <sortCondition ref="A2:A236"/>
  </sortState>
  <mergeCells count="13">
    <mergeCell ref="I253:J253"/>
    <mergeCell ref="A241:B241"/>
    <mergeCell ref="F241:G241"/>
    <mergeCell ref="I241:J241"/>
    <mergeCell ref="L241:M241"/>
    <mergeCell ref="L257:M257"/>
    <mergeCell ref="U241:V241"/>
    <mergeCell ref="X241:Y241"/>
    <mergeCell ref="AA241:AB241"/>
    <mergeCell ref="AD241:AE241"/>
    <mergeCell ref="O251:P251"/>
    <mergeCell ref="O241:P241"/>
    <mergeCell ref="R241:S241"/>
  </mergeCells>
  <dataValidations count="1">
    <dataValidation type="list" allowBlank="1" showInputMessage="1" showErrorMessage="1" sqref="D259:D905 E238:E388 D238:D240 D242 H238:H240 H251:H317" xr:uid="{00000000-0002-0000-0100-000000000000}">
      <formula1>#REF!</formula1>
    </dataValidation>
  </dataValidations>
  <hyperlinks>
    <hyperlink ref="AI155" r:id="rId1" display="https://biblioteca.ulpgc.es/avisomdc" xr:uid="{00000000-0004-0000-0100-000000000000}"/>
  </hyperlinks>
  <pageMargins left="0.7" right="0.7" top="0.75" bottom="0.75" header="0.3" footer="0.3"/>
  <pageSetup paperSize="9" orientation="portrait"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'Tabla_tipos de proyectos'!$B$2:$B$4</xm:f>
          </x14:formula1>
          <xm:sqref>G2:G105 G107:G237</xm:sqref>
        </x14:dataValidation>
        <x14:dataValidation type="list" allowBlank="1" showInputMessage="1" showErrorMessage="1" xr:uid="{00000000-0002-0000-0100-000003000000}">
          <x14:formula1>
            <xm:f>'Tabla_tipos de proyectos'!$A$2:$A$7</xm:f>
          </x14:formula1>
          <xm:sqref>E2:E237</xm:sqref>
        </x14:dataValidation>
        <x14:dataValidation type="list" allowBlank="1" showInputMessage="1" showErrorMessage="1" xr:uid="{00000000-0002-0000-0100-000004000000}">
          <x14:formula1>
            <xm:f>Tabla_CCAA!$A$2:$A$53</xm:f>
          </x14:formula1>
          <xm:sqref>H2:H237</xm:sqref>
        </x14:dataValidation>
        <x14:dataValidation type="list" allowBlank="1" showInputMessage="1" showErrorMessage="1" xr:uid="{00000000-0002-0000-0100-000005000000}">
          <x14:formula1>
            <xm:f>Tabla_CCAA!$B$2:$B$53</xm:f>
          </x14:formula1>
          <xm:sqref>I2:I237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30C28-5E1E-49EF-8059-C30AA92B3D1D}">
  <dimension ref="A1:A776"/>
  <sheetViews>
    <sheetView topLeftCell="A701" workbookViewId="0">
      <selection activeCell="A712" sqref="A712"/>
    </sheetView>
  </sheetViews>
  <sheetFormatPr baseColWidth="10" defaultRowHeight="14.4" x14ac:dyDescent="0.3"/>
  <cols>
    <col min="1" max="1" width="58.88671875" customWidth="1"/>
  </cols>
  <sheetData>
    <row r="1" spans="1:1" ht="18" x14ac:dyDescent="0.3">
      <c r="A1" s="116" t="s">
        <v>3032</v>
      </c>
    </row>
    <row r="2" spans="1:1" x14ac:dyDescent="0.3">
      <c r="A2" s="117" t="s">
        <v>2860</v>
      </c>
    </row>
    <row r="3" spans="1:1" x14ac:dyDescent="0.3">
      <c r="A3" s="117" t="s">
        <v>2023</v>
      </c>
    </row>
    <row r="4" spans="1:1" x14ac:dyDescent="0.3">
      <c r="A4" s="117" t="s">
        <v>1804</v>
      </c>
    </row>
    <row r="5" spans="1:1" x14ac:dyDescent="0.3">
      <c r="A5" s="117" t="s">
        <v>1730</v>
      </c>
    </row>
    <row r="6" spans="1:1" x14ac:dyDescent="0.3">
      <c r="A6" s="117" t="s">
        <v>2200</v>
      </c>
    </row>
    <row r="7" spans="1:1" x14ac:dyDescent="0.3">
      <c r="A7" s="117" t="s">
        <v>754</v>
      </c>
    </row>
    <row r="8" spans="1:1" ht="28.8" x14ac:dyDescent="0.3">
      <c r="A8" s="117" t="s">
        <v>2529</v>
      </c>
    </row>
    <row r="9" spans="1:1" x14ac:dyDescent="0.3">
      <c r="A9" s="117" t="s">
        <v>965</v>
      </c>
    </row>
    <row r="10" spans="1:1" x14ac:dyDescent="0.3">
      <c r="A10" s="117" t="s">
        <v>975</v>
      </c>
    </row>
    <row r="11" spans="1:1" ht="28.8" x14ac:dyDescent="0.3">
      <c r="A11" s="117" t="s">
        <v>3013</v>
      </c>
    </row>
    <row r="12" spans="1:1" ht="28.8" x14ac:dyDescent="0.3">
      <c r="A12" s="117" t="s">
        <v>2179</v>
      </c>
    </row>
    <row r="13" spans="1:1" x14ac:dyDescent="0.3">
      <c r="A13" s="117" t="s">
        <v>1601</v>
      </c>
    </row>
    <row r="14" spans="1:1" x14ac:dyDescent="0.3">
      <c r="A14" s="117" t="s">
        <v>3014</v>
      </c>
    </row>
    <row r="15" spans="1:1" x14ac:dyDescent="0.3">
      <c r="A15" s="117" t="s">
        <v>1773</v>
      </c>
    </row>
    <row r="16" spans="1:1" x14ac:dyDescent="0.3">
      <c r="A16" s="117" t="s">
        <v>1584</v>
      </c>
    </row>
    <row r="17" spans="1:1" x14ac:dyDescent="0.3">
      <c r="A17" s="117" t="s">
        <v>1595</v>
      </c>
    </row>
    <row r="18" spans="1:1" x14ac:dyDescent="0.3">
      <c r="A18" s="117" t="s">
        <v>1596</v>
      </c>
    </row>
    <row r="19" spans="1:1" x14ac:dyDescent="0.3">
      <c r="A19" s="117" t="s">
        <v>1151</v>
      </c>
    </row>
    <row r="20" spans="1:1" x14ac:dyDescent="0.3">
      <c r="A20" s="117" t="s">
        <v>1152</v>
      </c>
    </row>
    <row r="21" spans="1:1" x14ac:dyDescent="0.3">
      <c r="A21" s="117" t="s">
        <v>821</v>
      </c>
    </row>
    <row r="22" spans="1:1" x14ac:dyDescent="0.3">
      <c r="A22" s="117" t="s">
        <v>623</v>
      </c>
    </row>
    <row r="23" spans="1:1" x14ac:dyDescent="0.3">
      <c r="A23" s="117" t="s">
        <v>1798</v>
      </c>
    </row>
    <row r="24" spans="1:1" x14ac:dyDescent="0.3">
      <c r="A24" s="117" t="s">
        <v>148</v>
      </c>
    </row>
    <row r="25" spans="1:1" x14ac:dyDescent="0.3">
      <c r="A25" s="117" t="s">
        <v>574</v>
      </c>
    </row>
    <row r="26" spans="1:1" x14ac:dyDescent="0.3">
      <c r="A26" s="117" t="s">
        <v>575</v>
      </c>
    </row>
    <row r="27" spans="1:1" x14ac:dyDescent="0.3">
      <c r="A27" s="117" t="s">
        <v>576</v>
      </c>
    </row>
    <row r="28" spans="1:1" x14ac:dyDescent="0.3">
      <c r="A28" s="117" t="s">
        <v>1150</v>
      </c>
    </row>
    <row r="29" spans="1:1" x14ac:dyDescent="0.3">
      <c r="A29" s="117" t="s">
        <v>577</v>
      </c>
    </row>
    <row r="30" spans="1:1" x14ac:dyDescent="0.3">
      <c r="A30" s="117" t="s">
        <v>1627</v>
      </c>
    </row>
    <row r="31" spans="1:1" x14ac:dyDescent="0.3">
      <c r="A31" s="117" t="s">
        <v>107</v>
      </c>
    </row>
    <row r="32" spans="1:1" x14ac:dyDescent="0.3">
      <c r="A32" s="117" t="s">
        <v>2861</v>
      </c>
    </row>
    <row r="33" spans="1:1" x14ac:dyDescent="0.3">
      <c r="A33" s="117" t="s">
        <v>3015</v>
      </c>
    </row>
    <row r="34" spans="1:1" x14ac:dyDescent="0.3">
      <c r="A34" s="117" t="s">
        <v>3016</v>
      </c>
    </row>
    <row r="35" spans="1:1" x14ac:dyDescent="0.3">
      <c r="A35" s="117" t="s">
        <v>1694</v>
      </c>
    </row>
    <row r="36" spans="1:1" x14ac:dyDescent="0.3">
      <c r="A36" s="117" t="s">
        <v>1357</v>
      </c>
    </row>
    <row r="37" spans="1:1" x14ac:dyDescent="0.3">
      <c r="A37" s="117" t="s">
        <v>968</v>
      </c>
    </row>
    <row r="38" spans="1:1" x14ac:dyDescent="0.3">
      <c r="A38" s="117" t="s">
        <v>655</v>
      </c>
    </row>
    <row r="39" spans="1:1" x14ac:dyDescent="0.3">
      <c r="A39" s="117" t="s">
        <v>969</v>
      </c>
    </row>
    <row r="40" spans="1:1" ht="28.8" x14ac:dyDescent="0.3">
      <c r="A40" s="117" t="s">
        <v>1360</v>
      </c>
    </row>
    <row r="41" spans="1:1" x14ac:dyDescent="0.3">
      <c r="A41" s="117" t="s">
        <v>1731</v>
      </c>
    </row>
    <row r="42" spans="1:1" x14ac:dyDescent="0.3">
      <c r="A42" s="117" t="s">
        <v>1695</v>
      </c>
    </row>
    <row r="43" spans="1:1" x14ac:dyDescent="0.3">
      <c r="A43" s="117" t="s">
        <v>591</v>
      </c>
    </row>
    <row r="44" spans="1:1" x14ac:dyDescent="0.3">
      <c r="A44" s="117" t="s">
        <v>970</v>
      </c>
    </row>
    <row r="45" spans="1:1" x14ac:dyDescent="0.3">
      <c r="A45" s="117" t="s">
        <v>1696</v>
      </c>
    </row>
    <row r="46" spans="1:1" x14ac:dyDescent="0.3">
      <c r="A46" s="117" t="s">
        <v>1697</v>
      </c>
    </row>
    <row r="47" spans="1:1" x14ac:dyDescent="0.3">
      <c r="A47" s="117" t="s">
        <v>1698</v>
      </c>
    </row>
    <row r="48" spans="1:1" x14ac:dyDescent="0.3">
      <c r="A48" s="117" t="s">
        <v>1735</v>
      </c>
    </row>
    <row r="49" spans="1:1" x14ac:dyDescent="0.3">
      <c r="A49" s="117" t="s">
        <v>1774</v>
      </c>
    </row>
    <row r="50" spans="1:1" x14ac:dyDescent="0.3">
      <c r="A50" s="117" t="s">
        <v>1870</v>
      </c>
    </row>
    <row r="51" spans="1:1" x14ac:dyDescent="0.3">
      <c r="A51" s="117" t="s">
        <v>2323</v>
      </c>
    </row>
    <row r="52" spans="1:1" x14ac:dyDescent="0.3">
      <c r="A52" s="117" t="s">
        <v>1732</v>
      </c>
    </row>
    <row r="53" spans="1:1" x14ac:dyDescent="0.3">
      <c r="A53" s="117" t="s">
        <v>1733</v>
      </c>
    </row>
    <row r="54" spans="1:1" ht="28.8" x14ac:dyDescent="0.3">
      <c r="A54" s="117" t="s">
        <v>1734</v>
      </c>
    </row>
    <row r="55" spans="1:1" x14ac:dyDescent="0.3">
      <c r="A55" s="117" t="s">
        <v>971</v>
      </c>
    </row>
    <row r="56" spans="1:1" x14ac:dyDescent="0.3">
      <c r="A56" s="117" t="s">
        <v>1365</v>
      </c>
    </row>
    <row r="57" spans="1:1" x14ac:dyDescent="0.3">
      <c r="A57" s="117" t="s">
        <v>767</v>
      </c>
    </row>
    <row r="58" spans="1:1" x14ac:dyDescent="0.3">
      <c r="A58" s="117" t="s">
        <v>155</v>
      </c>
    </row>
    <row r="59" spans="1:1" x14ac:dyDescent="0.3">
      <c r="A59" s="117" t="s">
        <v>1872</v>
      </c>
    </row>
    <row r="60" spans="1:1" x14ac:dyDescent="0.3">
      <c r="A60" s="117" t="s">
        <v>2451</v>
      </c>
    </row>
    <row r="61" spans="1:1" x14ac:dyDescent="0.3">
      <c r="A61" s="117" t="s">
        <v>1583</v>
      </c>
    </row>
    <row r="62" spans="1:1" ht="28.8" x14ac:dyDescent="0.3">
      <c r="A62" s="117" t="s">
        <v>2452</v>
      </c>
    </row>
    <row r="63" spans="1:1" x14ac:dyDescent="0.3">
      <c r="A63" s="117" t="s">
        <v>1369</v>
      </c>
    </row>
    <row r="64" spans="1:1" x14ac:dyDescent="0.3">
      <c r="A64" s="117" t="s">
        <v>1372</v>
      </c>
    </row>
    <row r="65" spans="1:1" ht="28.8" x14ac:dyDescent="0.3">
      <c r="A65" s="117" t="s">
        <v>2388</v>
      </c>
    </row>
    <row r="66" spans="1:1" ht="28.8" x14ac:dyDescent="0.3">
      <c r="A66" s="117" t="s">
        <v>2500</v>
      </c>
    </row>
    <row r="67" spans="1:1" x14ac:dyDescent="0.3">
      <c r="A67" s="117" t="s">
        <v>1375</v>
      </c>
    </row>
    <row r="68" spans="1:1" ht="28.8" x14ac:dyDescent="0.3">
      <c r="A68" s="117" t="s">
        <v>2453</v>
      </c>
    </row>
    <row r="69" spans="1:1" x14ac:dyDescent="0.3">
      <c r="A69" s="117" t="s">
        <v>2163</v>
      </c>
    </row>
    <row r="70" spans="1:1" ht="28.8" x14ac:dyDescent="0.3">
      <c r="A70" s="117" t="s">
        <v>2454</v>
      </c>
    </row>
    <row r="71" spans="1:1" x14ac:dyDescent="0.3">
      <c r="A71" s="117" t="s">
        <v>2455</v>
      </c>
    </row>
    <row r="72" spans="1:1" ht="28.8" x14ac:dyDescent="0.3">
      <c r="A72" s="117" t="s">
        <v>2398</v>
      </c>
    </row>
    <row r="73" spans="1:1" x14ac:dyDescent="0.3">
      <c r="A73" s="117" t="s">
        <v>2346</v>
      </c>
    </row>
    <row r="74" spans="1:1" ht="28.8" x14ac:dyDescent="0.3">
      <c r="A74" s="117" t="s">
        <v>2383</v>
      </c>
    </row>
    <row r="75" spans="1:1" ht="28.8" x14ac:dyDescent="0.3">
      <c r="A75" s="117" t="s">
        <v>2446</v>
      </c>
    </row>
    <row r="76" spans="1:1" ht="28.8" x14ac:dyDescent="0.3">
      <c r="A76" s="117" t="s">
        <v>2447</v>
      </c>
    </row>
    <row r="77" spans="1:1" ht="28.8" x14ac:dyDescent="0.3">
      <c r="A77" s="117" t="s">
        <v>2448</v>
      </c>
    </row>
    <row r="78" spans="1:1" x14ac:dyDescent="0.3">
      <c r="A78" s="117" t="s">
        <v>564</v>
      </c>
    </row>
    <row r="79" spans="1:1" ht="28.8" x14ac:dyDescent="0.3">
      <c r="A79" s="117" t="s">
        <v>1866</v>
      </c>
    </row>
    <row r="80" spans="1:1" x14ac:dyDescent="0.3">
      <c r="A80" s="117" t="s">
        <v>2397</v>
      </c>
    </row>
    <row r="81" spans="1:1" ht="28.8" x14ac:dyDescent="0.3">
      <c r="A81" s="117" t="s">
        <v>2456</v>
      </c>
    </row>
    <row r="82" spans="1:1" x14ac:dyDescent="0.3">
      <c r="A82" s="117" t="s">
        <v>1380</v>
      </c>
    </row>
    <row r="83" spans="1:1" x14ac:dyDescent="0.3">
      <c r="A83" s="117" t="s">
        <v>2396</v>
      </c>
    </row>
    <row r="84" spans="1:1" x14ac:dyDescent="0.3">
      <c r="A84" s="117" t="s">
        <v>2395</v>
      </c>
    </row>
    <row r="85" spans="1:1" x14ac:dyDescent="0.3">
      <c r="A85" s="117" t="s">
        <v>2457</v>
      </c>
    </row>
    <row r="86" spans="1:1" ht="28.8" x14ac:dyDescent="0.3">
      <c r="A86" s="117" t="s">
        <v>2496</v>
      </c>
    </row>
    <row r="87" spans="1:1" ht="28.8" x14ac:dyDescent="0.3">
      <c r="A87" s="117" t="s">
        <v>2497</v>
      </c>
    </row>
    <row r="88" spans="1:1" x14ac:dyDescent="0.3">
      <c r="A88" s="117" t="s">
        <v>2172</v>
      </c>
    </row>
    <row r="89" spans="1:1" ht="28.8" x14ac:dyDescent="0.3">
      <c r="A89" s="117" t="s">
        <v>2862</v>
      </c>
    </row>
    <row r="90" spans="1:1" ht="28.8" x14ac:dyDescent="0.3">
      <c r="A90" s="117" t="s">
        <v>2459</v>
      </c>
    </row>
    <row r="91" spans="1:1" ht="28.8" x14ac:dyDescent="0.3">
      <c r="A91" s="117" t="s">
        <v>2460</v>
      </c>
    </row>
    <row r="92" spans="1:1" x14ac:dyDescent="0.3">
      <c r="A92" s="117" t="s">
        <v>2461</v>
      </c>
    </row>
    <row r="93" spans="1:1" x14ac:dyDescent="0.3">
      <c r="A93" s="117" t="s">
        <v>2394</v>
      </c>
    </row>
    <row r="94" spans="1:1" x14ac:dyDescent="0.3">
      <c r="A94" s="117" t="s">
        <v>239</v>
      </c>
    </row>
    <row r="95" spans="1:1" ht="28.8" x14ac:dyDescent="0.3">
      <c r="A95" s="117" t="s">
        <v>2462</v>
      </c>
    </row>
    <row r="96" spans="1:1" ht="28.8" x14ac:dyDescent="0.3">
      <c r="A96" s="117" t="s">
        <v>2463</v>
      </c>
    </row>
    <row r="97" spans="1:1" x14ac:dyDescent="0.3">
      <c r="A97" s="117" t="s">
        <v>146</v>
      </c>
    </row>
    <row r="98" spans="1:1" x14ac:dyDescent="0.3">
      <c r="A98" s="117" t="s">
        <v>2863</v>
      </c>
    </row>
    <row r="99" spans="1:1" ht="28.8" x14ac:dyDescent="0.3">
      <c r="A99" s="117" t="s">
        <v>2465</v>
      </c>
    </row>
    <row r="100" spans="1:1" ht="28.8" x14ac:dyDescent="0.3">
      <c r="A100" s="117" t="s">
        <v>2466</v>
      </c>
    </row>
    <row r="101" spans="1:1" ht="28.8" x14ac:dyDescent="0.3">
      <c r="A101" s="117" t="s">
        <v>2467</v>
      </c>
    </row>
    <row r="102" spans="1:1" x14ac:dyDescent="0.3">
      <c r="A102" s="117" t="s">
        <v>2864</v>
      </c>
    </row>
    <row r="103" spans="1:1" ht="28.8" x14ac:dyDescent="0.3">
      <c r="A103" s="117" t="s">
        <v>2545</v>
      </c>
    </row>
    <row r="104" spans="1:1" x14ac:dyDescent="0.3">
      <c r="A104" s="117" t="s">
        <v>2349</v>
      </c>
    </row>
    <row r="105" spans="1:1" x14ac:dyDescent="0.3">
      <c r="A105" s="117" t="s">
        <v>2865</v>
      </c>
    </row>
    <row r="106" spans="1:1" x14ac:dyDescent="0.3">
      <c r="A106" s="117" t="s">
        <v>2392</v>
      </c>
    </row>
    <row r="107" spans="1:1" x14ac:dyDescent="0.3">
      <c r="A107" s="117" t="s">
        <v>2391</v>
      </c>
    </row>
    <row r="108" spans="1:1" x14ac:dyDescent="0.3">
      <c r="A108" s="117" t="s">
        <v>2389</v>
      </c>
    </row>
    <row r="109" spans="1:1" ht="28.8" x14ac:dyDescent="0.3">
      <c r="A109" s="117" t="s">
        <v>2445</v>
      </c>
    </row>
    <row r="110" spans="1:1" x14ac:dyDescent="0.3">
      <c r="A110" s="117" t="s">
        <v>1385</v>
      </c>
    </row>
    <row r="111" spans="1:1" x14ac:dyDescent="0.3">
      <c r="A111" s="117" t="s">
        <v>1776</v>
      </c>
    </row>
    <row r="112" spans="1:1" ht="28.8" x14ac:dyDescent="0.3">
      <c r="A112" s="117" t="s">
        <v>2450</v>
      </c>
    </row>
    <row r="113" spans="1:1" x14ac:dyDescent="0.3">
      <c r="A113" s="117" t="s">
        <v>1756</v>
      </c>
    </row>
    <row r="114" spans="1:1" x14ac:dyDescent="0.3">
      <c r="A114" s="117" t="s">
        <v>2400</v>
      </c>
    </row>
    <row r="115" spans="1:1" ht="28.8" x14ac:dyDescent="0.3">
      <c r="A115" s="117" t="s">
        <v>2441</v>
      </c>
    </row>
    <row r="116" spans="1:1" ht="28.8" x14ac:dyDescent="0.3">
      <c r="A116" s="117" t="s">
        <v>2866</v>
      </c>
    </row>
    <row r="117" spans="1:1" x14ac:dyDescent="0.3">
      <c r="A117" s="117" t="s">
        <v>2469</v>
      </c>
    </row>
    <row r="118" spans="1:1" x14ac:dyDescent="0.3">
      <c r="A118" s="117" t="s">
        <v>2867</v>
      </c>
    </row>
    <row r="119" spans="1:1" x14ac:dyDescent="0.3">
      <c r="A119" s="117" t="s">
        <v>2471</v>
      </c>
    </row>
    <row r="120" spans="1:1" x14ac:dyDescent="0.3">
      <c r="A120" s="117" t="s">
        <v>2182</v>
      </c>
    </row>
    <row r="121" spans="1:1" x14ac:dyDescent="0.3">
      <c r="A121" s="117" t="s">
        <v>2443</v>
      </c>
    </row>
    <row r="122" spans="1:1" ht="28.8" x14ac:dyDescent="0.3">
      <c r="A122" s="117" t="s">
        <v>2444</v>
      </c>
    </row>
    <row r="123" spans="1:1" x14ac:dyDescent="0.3">
      <c r="A123" s="117" t="s">
        <v>2472</v>
      </c>
    </row>
    <row r="124" spans="1:1" x14ac:dyDescent="0.3">
      <c r="A124" s="117" t="s">
        <v>2337</v>
      </c>
    </row>
    <row r="125" spans="1:1" x14ac:dyDescent="0.3">
      <c r="A125" s="117" t="s">
        <v>624</v>
      </c>
    </row>
    <row r="126" spans="1:1" x14ac:dyDescent="0.3">
      <c r="A126" s="117" t="s">
        <v>1904</v>
      </c>
    </row>
    <row r="127" spans="1:1" ht="28.8" x14ac:dyDescent="0.3">
      <c r="A127" s="117" t="s">
        <v>2599</v>
      </c>
    </row>
    <row r="128" spans="1:1" x14ac:dyDescent="0.3">
      <c r="A128" s="117" t="s">
        <v>1699</v>
      </c>
    </row>
    <row r="129" spans="1:1" x14ac:dyDescent="0.3">
      <c r="A129" s="117" t="s">
        <v>1837</v>
      </c>
    </row>
    <row r="130" spans="1:1" x14ac:dyDescent="0.3">
      <c r="A130" s="117" t="s">
        <v>2185</v>
      </c>
    </row>
    <row r="131" spans="1:1" x14ac:dyDescent="0.3">
      <c r="A131" s="117" t="s">
        <v>2474</v>
      </c>
    </row>
    <row r="132" spans="1:1" ht="28.8" x14ac:dyDescent="0.3">
      <c r="A132" s="117" t="s">
        <v>2868</v>
      </c>
    </row>
    <row r="133" spans="1:1" ht="28.8" x14ac:dyDescent="0.3">
      <c r="A133" s="117" t="s">
        <v>2476</v>
      </c>
    </row>
    <row r="134" spans="1:1" x14ac:dyDescent="0.3">
      <c r="A134" s="117" t="s">
        <v>2401</v>
      </c>
    </row>
    <row r="135" spans="1:1" x14ac:dyDescent="0.3">
      <c r="A135" s="117" t="s">
        <v>2477</v>
      </c>
    </row>
    <row r="136" spans="1:1" ht="28.8" x14ac:dyDescent="0.3">
      <c r="A136" s="117" t="s">
        <v>2478</v>
      </c>
    </row>
    <row r="137" spans="1:1" ht="28.8" x14ac:dyDescent="0.3">
      <c r="A137" s="117" t="s">
        <v>2479</v>
      </c>
    </row>
    <row r="138" spans="1:1" ht="28.8" x14ac:dyDescent="0.3">
      <c r="A138" s="117" t="s">
        <v>2499</v>
      </c>
    </row>
    <row r="139" spans="1:1" ht="28.8" x14ac:dyDescent="0.3">
      <c r="A139" s="117" t="s">
        <v>2480</v>
      </c>
    </row>
    <row r="140" spans="1:1" x14ac:dyDescent="0.3">
      <c r="A140" s="117" t="s">
        <v>2187</v>
      </c>
    </row>
    <row r="141" spans="1:1" ht="28.8" x14ac:dyDescent="0.3">
      <c r="A141" s="117" t="s">
        <v>2481</v>
      </c>
    </row>
    <row r="142" spans="1:1" ht="28.8" x14ac:dyDescent="0.3">
      <c r="A142" s="117" t="s">
        <v>2482</v>
      </c>
    </row>
    <row r="143" spans="1:1" ht="28.8" x14ac:dyDescent="0.3">
      <c r="A143" s="117" t="s">
        <v>2483</v>
      </c>
    </row>
    <row r="144" spans="1:1" ht="28.8" x14ac:dyDescent="0.3">
      <c r="A144" s="117" t="s">
        <v>2869</v>
      </c>
    </row>
    <row r="145" spans="1:1" x14ac:dyDescent="0.3">
      <c r="A145" s="117" t="s">
        <v>2870</v>
      </c>
    </row>
    <row r="146" spans="1:1" x14ac:dyDescent="0.3">
      <c r="A146" s="117" t="s">
        <v>2385</v>
      </c>
    </row>
    <row r="147" spans="1:1" ht="28.8" x14ac:dyDescent="0.3">
      <c r="A147" s="117" t="s">
        <v>2494</v>
      </c>
    </row>
    <row r="148" spans="1:1" ht="28.8" x14ac:dyDescent="0.3">
      <c r="A148" s="117" t="s">
        <v>2390</v>
      </c>
    </row>
    <row r="149" spans="1:1" x14ac:dyDescent="0.3">
      <c r="A149" s="117" t="s">
        <v>1760</v>
      </c>
    </row>
    <row r="150" spans="1:1" ht="28.8" x14ac:dyDescent="0.3">
      <c r="A150" s="117" t="s">
        <v>2486</v>
      </c>
    </row>
    <row r="151" spans="1:1" ht="28.8" x14ac:dyDescent="0.3">
      <c r="A151" s="117" t="s">
        <v>3019</v>
      </c>
    </row>
    <row r="152" spans="1:1" ht="28.8" x14ac:dyDescent="0.3">
      <c r="A152" s="117" t="s">
        <v>2487</v>
      </c>
    </row>
    <row r="153" spans="1:1" x14ac:dyDescent="0.3">
      <c r="A153" s="117" t="s">
        <v>2403</v>
      </c>
    </row>
    <row r="154" spans="1:1" x14ac:dyDescent="0.3">
      <c r="A154" s="117" t="s">
        <v>2488</v>
      </c>
    </row>
    <row r="155" spans="1:1" ht="28.8" x14ac:dyDescent="0.3">
      <c r="A155" s="117" t="s">
        <v>2600</v>
      </c>
    </row>
    <row r="156" spans="1:1" x14ac:dyDescent="0.3">
      <c r="A156" s="117" t="s">
        <v>1838</v>
      </c>
    </row>
    <row r="157" spans="1:1" ht="28.8" x14ac:dyDescent="0.3">
      <c r="A157" s="117" t="s">
        <v>2506</v>
      </c>
    </row>
    <row r="158" spans="1:1" x14ac:dyDescent="0.3">
      <c r="A158" s="117" t="s">
        <v>2399</v>
      </c>
    </row>
    <row r="159" spans="1:1" ht="28.8" x14ac:dyDescent="0.3">
      <c r="A159" s="117" t="s">
        <v>2502</v>
      </c>
    </row>
    <row r="160" spans="1:1" x14ac:dyDescent="0.3">
      <c r="A160" s="117" t="s">
        <v>2190</v>
      </c>
    </row>
    <row r="161" spans="1:1" x14ac:dyDescent="0.3">
      <c r="A161" s="117" t="s">
        <v>2402</v>
      </c>
    </row>
    <row r="162" spans="1:1" x14ac:dyDescent="0.3">
      <c r="A162" s="117" t="s">
        <v>1941</v>
      </c>
    </row>
    <row r="163" spans="1:1" x14ac:dyDescent="0.3">
      <c r="A163" s="117" t="s">
        <v>2489</v>
      </c>
    </row>
    <row r="164" spans="1:1" ht="28.8" x14ac:dyDescent="0.3">
      <c r="A164" s="117" t="s">
        <v>2498</v>
      </c>
    </row>
    <row r="165" spans="1:1" x14ac:dyDescent="0.3">
      <c r="A165" s="117" t="s">
        <v>2404</v>
      </c>
    </row>
    <row r="166" spans="1:1" ht="28.8" x14ac:dyDescent="0.3">
      <c r="A166" s="117" t="s">
        <v>2405</v>
      </c>
    </row>
    <row r="167" spans="1:1" x14ac:dyDescent="0.3">
      <c r="A167" s="117" t="s">
        <v>2490</v>
      </c>
    </row>
    <row r="168" spans="1:1" x14ac:dyDescent="0.3">
      <c r="A168" s="117" t="s">
        <v>2871</v>
      </c>
    </row>
    <row r="169" spans="1:1" x14ac:dyDescent="0.3">
      <c r="A169" s="117" t="s">
        <v>2601</v>
      </c>
    </row>
    <row r="170" spans="1:1" ht="28.8" x14ac:dyDescent="0.3">
      <c r="A170" s="117" t="s">
        <v>2602</v>
      </c>
    </row>
    <row r="171" spans="1:1" x14ac:dyDescent="0.3">
      <c r="A171" s="117" t="s">
        <v>2227</v>
      </c>
    </row>
    <row r="172" spans="1:1" x14ac:dyDescent="0.3">
      <c r="A172" s="117" t="s">
        <v>2406</v>
      </c>
    </row>
    <row r="173" spans="1:1" ht="28.8" x14ac:dyDescent="0.3">
      <c r="A173" s="117" t="s">
        <v>2492</v>
      </c>
    </row>
    <row r="174" spans="1:1" ht="28.8" x14ac:dyDescent="0.3">
      <c r="A174" s="117" t="s">
        <v>2491</v>
      </c>
    </row>
    <row r="175" spans="1:1" x14ac:dyDescent="0.3">
      <c r="A175" s="117" t="s">
        <v>1700</v>
      </c>
    </row>
    <row r="176" spans="1:1" x14ac:dyDescent="0.3">
      <c r="A176" s="117" t="s">
        <v>1762</v>
      </c>
    </row>
    <row r="177" spans="1:1" x14ac:dyDescent="0.3">
      <c r="A177" s="117" t="s">
        <v>1701</v>
      </c>
    </row>
    <row r="178" spans="1:1" ht="28.8" x14ac:dyDescent="0.3">
      <c r="A178" s="117" t="s">
        <v>2493</v>
      </c>
    </row>
    <row r="179" spans="1:1" x14ac:dyDescent="0.3">
      <c r="A179" s="117" t="s">
        <v>2495</v>
      </c>
    </row>
    <row r="180" spans="1:1" x14ac:dyDescent="0.3">
      <c r="A180" s="117" t="s">
        <v>176</v>
      </c>
    </row>
    <row r="181" spans="1:1" x14ac:dyDescent="0.3">
      <c r="A181" s="117" t="s">
        <v>973</v>
      </c>
    </row>
    <row r="182" spans="1:1" x14ac:dyDescent="0.3">
      <c r="A182" s="117" t="s">
        <v>1778</v>
      </c>
    </row>
    <row r="183" spans="1:1" x14ac:dyDescent="0.3">
      <c r="A183" s="117" t="s">
        <v>625</v>
      </c>
    </row>
    <row r="184" spans="1:1" x14ac:dyDescent="0.3">
      <c r="A184" s="117" t="s">
        <v>3017</v>
      </c>
    </row>
    <row r="185" spans="1:1" x14ac:dyDescent="0.3">
      <c r="A185" s="117" t="s">
        <v>1752</v>
      </c>
    </row>
    <row r="186" spans="1:1" x14ac:dyDescent="0.3">
      <c r="A186" s="117" t="s">
        <v>1946</v>
      </c>
    </row>
    <row r="187" spans="1:1" x14ac:dyDescent="0.3">
      <c r="A187" s="117" t="s">
        <v>889</v>
      </c>
    </row>
    <row r="188" spans="1:1" x14ac:dyDescent="0.3">
      <c r="A188" s="117" t="s">
        <v>582</v>
      </c>
    </row>
    <row r="189" spans="1:1" x14ac:dyDescent="0.3">
      <c r="A189" s="117" t="s">
        <v>597</v>
      </c>
    </row>
    <row r="190" spans="1:1" x14ac:dyDescent="0.3">
      <c r="A190" s="117" t="s">
        <v>5</v>
      </c>
    </row>
    <row r="191" spans="1:1" x14ac:dyDescent="0.3">
      <c r="A191" s="117" t="s">
        <v>1754</v>
      </c>
    </row>
    <row r="192" spans="1:1" x14ac:dyDescent="0.3">
      <c r="A192" s="117" t="s">
        <v>30</v>
      </c>
    </row>
    <row r="193" spans="1:1" x14ac:dyDescent="0.3">
      <c r="A193" s="117" t="s">
        <v>601</v>
      </c>
    </row>
    <row r="194" spans="1:1" x14ac:dyDescent="0.3">
      <c r="A194" s="117" t="s">
        <v>1740</v>
      </c>
    </row>
    <row r="195" spans="1:1" x14ac:dyDescent="0.3">
      <c r="A195" s="117" t="s">
        <v>972</v>
      </c>
    </row>
    <row r="196" spans="1:1" ht="28.8" x14ac:dyDescent="0.3">
      <c r="A196" s="117" t="s">
        <v>2605</v>
      </c>
    </row>
    <row r="197" spans="1:1" x14ac:dyDescent="0.3">
      <c r="A197" s="117" t="s">
        <v>2604</v>
      </c>
    </row>
    <row r="198" spans="1:1" ht="28.8" x14ac:dyDescent="0.3">
      <c r="A198" s="117" t="s">
        <v>2513</v>
      </c>
    </row>
    <row r="199" spans="1:1" ht="28.8" x14ac:dyDescent="0.3">
      <c r="A199" s="117" t="s">
        <v>2518</v>
      </c>
    </row>
    <row r="200" spans="1:1" x14ac:dyDescent="0.3">
      <c r="A200" s="117" t="s">
        <v>2508</v>
      </c>
    </row>
    <row r="201" spans="1:1" x14ac:dyDescent="0.3">
      <c r="A201" s="117" t="s">
        <v>2606</v>
      </c>
    </row>
    <row r="202" spans="1:1" ht="28.8" x14ac:dyDescent="0.3">
      <c r="A202" s="117" t="s">
        <v>947</v>
      </c>
    </row>
    <row r="203" spans="1:1" x14ac:dyDescent="0.3">
      <c r="A203" s="117" t="s">
        <v>1935</v>
      </c>
    </row>
    <row r="204" spans="1:1" x14ac:dyDescent="0.3">
      <c r="A204" s="117" t="s">
        <v>2427</v>
      </c>
    </row>
    <row r="205" spans="1:1" x14ac:dyDescent="0.3">
      <c r="A205" s="117" t="s">
        <v>1707</v>
      </c>
    </row>
    <row r="206" spans="1:1" x14ac:dyDescent="0.3">
      <c r="A206" s="117" t="s">
        <v>595</v>
      </c>
    </row>
    <row r="207" spans="1:1" x14ac:dyDescent="0.3">
      <c r="A207" s="117" t="s">
        <v>2235</v>
      </c>
    </row>
    <row r="208" spans="1:1" x14ac:dyDescent="0.3">
      <c r="A208" s="117" t="s">
        <v>2362</v>
      </c>
    </row>
    <row r="209" spans="1:1" x14ac:dyDescent="0.3">
      <c r="A209" s="117" t="s">
        <v>2363</v>
      </c>
    </row>
    <row r="210" spans="1:1" x14ac:dyDescent="0.3">
      <c r="A210" s="117" t="s">
        <v>2348</v>
      </c>
    </row>
    <row r="211" spans="1:1" x14ac:dyDescent="0.3">
      <c r="A211" s="117" t="s">
        <v>1944</v>
      </c>
    </row>
    <row r="212" spans="1:1" x14ac:dyDescent="0.3">
      <c r="A212" s="117" t="s">
        <v>2347</v>
      </c>
    </row>
    <row r="213" spans="1:1" x14ac:dyDescent="0.3">
      <c r="A213" s="117" t="s">
        <v>2196</v>
      </c>
    </row>
    <row r="214" spans="1:1" x14ac:dyDescent="0.3">
      <c r="A214" s="117" t="s">
        <v>1775</v>
      </c>
    </row>
    <row r="215" spans="1:1" x14ac:dyDescent="0.3">
      <c r="A215" s="117" t="s">
        <v>1845</v>
      </c>
    </row>
    <row r="216" spans="1:1" x14ac:dyDescent="0.3">
      <c r="A216" s="117" t="s">
        <v>1639</v>
      </c>
    </row>
    <row r="217" spans="1:1" x14ac:dyDescent="0.3">
      <c r="A217" s="117" t="s">
        <v>1640</v>
      </c>
    </row>
    <row r="218" spans="1:1" x14ac:dyDescent="0.3">
      <c r="A218" s="117" t="s">
        <v>1394</v>
      </c>
    </row>
    <row r="219" spans="1:1" x14ac:dyDescent="0.3">
      <c r="A219" s="117" t="s">
        <v>1846</v>
      </c>
    </row>
    <row r="220" spans="1:1" x14ac:dyDescent="0.3">
      <c r="A220" s="117" t="s">
        <v>2001</v>
      </c>
    </row>
    <row r="221" spans="1:1" ht="28.8" x14ac:dyDescent="0.3">
      <c r="A221" s="117" t="s">
        <v>1709</v>
      </c>
    </row>
    <row r="222" spans="1:1" ht="28.8" x14ac:dyDescent="0.3">
      <c r="A222" s="117" t="s">
        <v>1847</v>
      </c>
    </row>
    <row r="223" spans="1:1" x14ac:dyDescent="0.3">
      <c r="A223" s="117" t="s">
        <v>666</v>
      </c>
    </row>
    <row r="224" spans="1:1" x14ac:dyDescent="0.3">
      <c r="A224" s="117" t="s">
        <v>2375</v>
      </c>
    </row>
    <row r="225" spans="1:1" x14ac:dyDescent="0.3">
      <c r="A225" s="117" t="s">
        <v>2608</v>
      </c>
    </row>
    <row r="226" spans="1:1" x14ac:dyDescent="0.3">
      <c r="A226" s="117" t="s">
        <v>151</v>
      </c>
    </row>
    <row r="227" spans="1:1" x14ac:dyDescent="0.3">
      <c r="A227" s="117" t="s">
        <v>667</v>
      </c>
    </row>
    <row r="228" spans="1:1" x14ac:dyDescent="0.3">
      <c r="A228" s="117" t="s">
        <v>1945</v>
      </c>
    </row>
    <row r="229" spans="1:1" x14ac:dyDescent="0.3">
      <c r="A229" s="117" t="s">
        <v>1879</v>
      </c>
    </row>
    <row r="230" spans="1:1" x14ac:dyDescent="0.3">
      <c r="A230" s="117" t="s">
        <v>799</v>
      </c>
    </row>
    <row r="231" spans="1:1" x14ac:dyDescent="0.3">
      <c r="A231" s="117" t="s">
        <v>1710</v>
      </c>
    </row>
    <row r="232" spans="1:1" x14ac:dyDescent="0.3">
      <c r="A232" s="117" t="s">
        <v>2368</v>
      </c>
    </row>
    <row r="233" spans="1:1" x14ac:dyDescent="0.3">
      <c r="A233" s="117" t="s">
        <v>1398</v>
      </c>
    </row>
    <row r="234" spans="1:1" x14ac:dyDescent="0.3">
      <c r="A234" s="117" t="s">
        <v>768</v>
      </c>
    </row>
    <row r="235" spans="1:1" x14ac:dyDescent="0.3">
      <c r="A235" s="117" t="s">
        <v>950</v>
      </c>
    </row>
    <row r="236" spans="1:1" x14ac:dyDescent="0.3">
      <c r="A236" s="117" t="s">
        <v>583</v>
      </c>
    </row>
    <row r="237" spans="1:1" x14ac:dyDescent="0.3">
      <c r="A237" s="117" t="s">
        <v>1782</v>
      </c>
    </row>
    <row r="238" spans="1:1" x14ac:dyDescent="0.3">
      <c r="A238" s="117" t="s">
        <v>2609</v>
      </c>
    </row>
    <row r="239" spans="1:1" x14ac:dyDescent="0.3">
      <c r="A239" s="117" t="s">
        <v>2372</v>
      </c>
    </row>
    <row r="240" spans="1:1" x14ac:dyDescent="0.3">
      <c r="A240" s="117" t="s">
        <v>2429</v>
      </c>
    </row>
    <row r="241" spans="1:1" x14ac:dyDescent="0.3">
      <c r="A241" s="117" t="s">
        <v>2512</v>
      </c>
    </row>
    <row r="242" spans="1:1" x14ac:dyDescent="0.3">
      <c r="A242" s="117" t="s">
        <v>668</v>
      </c>
    </row>
    <row r="243" spans="1:1" x14ac:dyDescent="0.3">
      <c r="A243" s="117" t="s">
        <v>2607</v>
      </c>
    </row>
    <row r="244" spans="1:1" x14ac:dyDescent="0.3">
      <c r="A244" s="117" t="s">
        <v>794</v>
      </c>
    </row>
    <row r="245" spans="1:1" x14ac:dyDescent="0.3">
      <c r="A245" s="117" t="s">
        <v>592</v>
      </c>
    </row>
    <row r="246" spans="1:1" x14ac:dyDescent="0.3">
      <c r="A246" s="117" t="s">
        <v>669</v>
      </c>
    </row>
    <row r="247" spans="1:1" x14ac:dyDescent="0.3">
      <c r="A247" s="117" t="s">
        <v>1913</v>
      </c>
    </row>
    <row r="248" spans="1:1" x14ac:dyDescent="0.3">
      <c r="A248" s="117" t="s">
        <v>1849</v>
      </c>
    </row>
    <row r="249" spans="1:1" x14ac:dyDescent="0.3">
      <c r="A249" s="117" t="s">
        <v>1797</v>
      </c>
    </row>
    <row r="250" spans="1:1" x14ac:dyDescent="0.3">
      <c r="A250" s="117" t="s">
        <v>2540</v>
      </c>
    </row>
    <row r="251" spans="1:1" x14ac:dyDescent="0.3">
      <c r="A251" s="117" t="s">
        <v>951</v>
      </c>
    </row>
    <row r="252" spans="1:1" x14ac:dyDescent="0.3">
      <c r="A252" s="117" t="s">
        <v>2432</v>
      </c>
    </row>
    <row r="253" spans="1:1" x14ac:dyDescent="0.3">
      <c r="A253" s="117" t="s">
        <v>2517</v>
      </c>
    </row>
    <row r="254" spans="1:1" ht="28.8" x14ac:dyDescent="0.3">
      <c r="A254" s="117" t="s">
        <v>2534</v>
      </c>
    </row>
    <row r="255" spans="1:1" x14ac:dyDescent="0.3">
      <c r="A255" s="117" t="s">
        <v>2522</v>
      </c>
    </row>
    <row r="256" spans="1:1" x14ac:dyDescent="0.3">
      <c r="A256" s="117" t="s">
        <v>2525</v>
      </c>
    </row>
    <row r="257" spans="1:1" x14ac:dyDescent="0.3">
      <c r="A257" s="117" t="s">
        <v>2528</v>
      </c>
    </row>
    <row r="258" spans="1:1" x14ac:dyDescent="0.3">
      <c r="A258" s="117" t="s">
        <v>2535</v>
      </c>
    </row>
    <row r="259" spans="1:1" ht="28.8" x14ac:dyDescent="0.3">
      <c r="A259" s="117" t="s">
        <v>2610</v>
      </c>
    </row>
    <row r="260" spans="1:1" x14ac:dyDescent="0.3">
      <c r="A260" s="117" t="s">
        <v>2538</v>
      </c>
    </row>
    <row r="261" spans="1:1" x14ac:dyDescent="0.3">
      <c r="A261" s="117" t="s">
        <v>1770</v>
      </c>
    </row>
    <row r="262" spans="1:1" x14ac:dyDescent="0.3">
      <c r="A262" s="117" t="s">
        <v>1711</v>
      </c>
    </row>
    <row r="263" spans="1:1" x14ac:dyDescent="0.3">
      <c r="A263" s="117" t="s">
        <v>2325</v>
      </c>
    </row>
    <row r="264" spans="1:1" x14ac:dyDescent="0.3">
      <c r="A264" s="117" t="s">
        <v>2611</v>
      </c>
    </row>
    <row r="265" spans="1:1" ht="43.2" x14ac:dyDescent="0.3">
      <c r="A265" s="117" t="s">
        <v>2521</v>
      </c>
    </row>
    <row r="266" spans="1:1" x14ac:dyDescent="0.3">
      <c r="A266" s="117" t="s">
        <v>1880</v>
      </c>
    </row>
    <row r="267" spans="1:1" x14ac:dyDescent="0.3">
      <c r="A267" s="117" t="s">
        <v>2211</v>
      </c>
    </row>
    <row r="268" spans="1:1" x14ac:dyDescent="0.3">
      <c r="A268" s="117" t="s">
        <v>1758</v>
      </c>
    </row>
    <row r="269" spans="1:1" x14ac:dyDescent="0.3">
      <c r="A269" s="117" t="s">
        <v>2542</v>
      </c>
    </row>
    <row r="270" spans="1:1" x14ac:dyDescent="0.3">
      <c r="A270" s="117" t="s">
        <v>2541</v>
      </c>
    </row>
    <row r="271" spans="1:1" x14ac:dyDescent="0.3">
      <c r="A271" s="117" t="s">
        <v>1582</v>
      </c>
    </row>
    <row r="272" spans="1:1" ht="28.8" x14ac:dyDescent="0.3">
      <c r="A272" s="117" t="s">
        <v>565</v>
      </c>
    </row>
    <row r="273" spans="1:1" x14ac:dyDescent="0.3">
      <c r="A273" s="117" t="s">
        <v>2161</v>
      </c>
    </row>
    <row r="274" spans="1:1" x14ac:dyDescent="0.3">
      <c r="A274" s="117" t="s">
        <v>2005</v>
      </c>
    </row>
    <row r="275" spans="1:1" x14ac:dyDescent="0.3">
      <c r="A275" s="117" t="s">
        <v>1138</v>
      </c>
    </row>
    <row r="276" spans="1:1" x14ac:dyDescent="0.3">
      <c r="A276" s="117" t="s">
        <v>2365</v>
      </c>
    </row>
    <row r="277" spans="1:1" x14ac:dyDescent="0.3">
      <c r="A277" s="117" t="s">
        <v>755</v>
      </c>
    </row>
    <row r="278" spans="1:1" x14ac:dyDescent="0.3">
      <c r="A278" s="117" t="s">
        <v>2366</v>
      </c>
    </row>
    <row r="279" spans="1:1" x14ac:dyDescent="0.3">
      <c r="A279" s="117" t="s">
        <v>1899</v>
      </c>
    </row>
    <row r="280" spans="1:1" x14ac:dyDescent="0.3">
      <c r="A280" s="117" t="s">
        <v>1908</v>
      </c>
    </row>
    <row r="281" spans="1:1" x14ac:dyDescent="0.3">
      <c r="A281" s="117" t="s">
        <v>1815</v>
      </c>
    </row>
    <row r="282" spans="1:1" x14ac:dyDescent="0.3">
      <c r="A282" s="117" t="s">
        <v>1829</v>
      </c>
    </row>
    <row r="283" spans="1:1" x14ac:dyDescent="0.3">
      <c r="A283" s="117" t="s">
        <v>2367</v>
      </c>
    </row>
    <row r="284" spans="1:1" x14ac:dyDescent="0.3">
      <c r="A284" s="117" t="s">
        <v>2423</v>
      </c>
    </row>
    <row r="285" spans="1:1" x14ac:dyDescent="0.3">
      <c r="A285" s="117" t="s">
        <v>1909</v>
      </c>
    </row>
    <row r="286" spans="1:1" x14ac:dyDescent="0.3">
      <c r="A286" s="117" t="s">
        <v>2364</v>
      </c>
    </row>
    <row r="287" spans="1:1" ht="28.8" x14ac:dyDescent="0.3">
      <c r="A287" s="117" t="s">
        <v>1814</v>
      </c>
    </row>
    <row r="288" spans="1:1" x14ac:dyDescent="0.3">
      <c r="A288" s="117" t="s">
        <v>1406</v>
      </c>
    </row>
    <row r="289" spans="1:1" x14ac:dyDescent="0.3">
      <c r="A289" s="117" t="s">
        <v>2168</v>
      </c>
    </row>
    <row r="290" spans="1:1" x14ac:dyDescent="0.3">
      <c r="A290" s="117" t="s">
        <v>1712</v>
      </c>
    </row>
    <row r="291" spans="1:1" x14ac:dyDescent="0.3">
      <c r="A291" s="117" t="s">
        <v>1828</v>
      </c>
    </row>
    <row r="292" spans="1:1" x14ac:dyDescent="0.3">
      <c r="A292" s="117" t="s">
        <v>1641</v>
      </c>
    </row>
    <row r="293" spans="1:1" x14ac:dyDescent="0.3">
      <c r="A293" s="117" t="s">
        <v>1642</v>
      </c>
    </row>
    <row r="294" spans="1:1" x14ac:dyDescent="0.3">
      <c r="A294" s="117" t="s">
        <v>1713</v>
      </c>
    </row>
    <row r="295" spans="1:1" x14ac:dyDescent="0.3">
      <c r="A295" s="117" t="s">
        <v>1714</v>
      </c>
    </row>
    <row r="296" spans="1:1" x14ac:dyDescent="0.3">
      <c r="A296" s="117" t="s">
        <v>1715</v>
      </c>
    </row>
    <row r="297" spans="1:1" x14ac:dyDescent="0.3">
      <c r="A297" s="117" t="s">
        <v>1716</v>
      </c>
    </row>
    <row r="298" spans="1:1" x14ac:dyDescent="0.3">
      <c r="A298" s="117" t="s">
        <v>1717</v>
      </c>
    </row>
    <row r="299" spans="1:1" x14ac:dyDescent="0.3">
      <c r="A299" s="117" t="s">
        <v>1718</v>
      </c>
    </row>
    <row r="300" spans="1:1" x14ac:dyDescent="0.3">
      <c r="A300" s="117" t="s">
        <v>1719</v>
      </c>
    </row>
    <row r="301" spans="1:1" x14ac:dyDescent="0.3">
      <c r="A301" s="117" t="s">
        <v>1720</v>
      </c>
    </row>
    <row r="302" spans="1:1" x14ac:dyDescent="0.3">
      <c r="A302" s="117" t="s">
        <v>1865</v>
      </c>
    </row>
    <row r="303" spans="1:1" x14ac:dyDescent="0.3">
      <c r="A303" s="117" t="s">
        <v>793</v>
      </c>
    </row>
    <row r="304" spans="1:1" x14ac:dyDescent="0.3">
      <c r="A304" s="117" t="s">
        <v>1911</v>
      </c>
    </row>
    <row r="305" spans="1:1" x14ac:dyDescent="0.3">
      <c r="A305" s="117" t="s">
        <v>905</v>
      </c>
    </row>
    <row r="306" spans="1:1" x14ac:dyDescent="0.3">
      <c r="A306" s="117" t="s">
        <v>1898</v>
      </c>
    </row>
    <row r="307" spans="1:1" x14ac:dyDescent="0.3">
      <c r="A307" s="117" t="s">
        <v>1780</v>
      </c>
    </row>
    <row r="308" spans="1:1" x14ac:dyDescent="0.3">
      <c r="A308" s="117" t="s">
        <v>785</v>
      </c>
    </row>
    <row r="309" spans="1:1" x14ac:dyDescent="0.3">
      <c r="A309" s="117" t="s">
        <v>2548</v>
      </c>
    </row>
    <row r="310" spans="1:1" x14ac:dyDescent="0.3">
      <c r="A310" s="117" t="s">
        <v>1528</v>
      </c>
    </row>
    <row r="311" spans="1:1" x14ac:dyDescent="0.3">
      <c r="A311" s="117" t="s">
        <v>953</v>
      </c>
    </row>
    <row r="312" spans="1:1" x14ac:dyDescent="0.3">
      <c r="A312" s="117" t="s">
        <v>952</v>
      </c>
    </row>
    <row r="313" spans="1:1" x14ac:dyDescent="0.3">
      <c r="A313" s="117" t="s">
        <v>2578</v>
      </c>
    </row>
    <row r="314" spans="1:1" x14ac:dyDescent="0.3">
      <c r="A314" s="117" t="s">
        <v>638</v>
      </c>
    </row>
    <row r="315" spans="1:1" x14ac:dyDescent="0.3">
      <c r="A315" s="117" t="s">
        <v>2016</v>
      </c>
    </row>
    <row r="316" spans="1:1" x14ac:dyDescent="0.3">
      <c r="A316" s="117" t="s">
        <v>2612</v>
      </c>
    </row>
    <row r="317" spans="1:1" x14ac:dyDescent="0.3">
      <c r="A317" s="117" t="s">
        <v>1413</v>
      </c>
    </row>
    <row r="318" spans="1:1" x14ac:dyDescent="0.3">
      <c r="A318" s="117" t="s">
        <v>1529</v>
      </c>
    </row>
    <row r="319" spans="1:1" x14ac:dyDescent="0.3">
      <c r="A319" s="117" t="s">
        <v>1854</v>
      </c>
    </row>
    <row r="320" spans="1:1" x14ac:dyDescent="0.3">
      <c r="A320" s="117" t="s">
        <v>1416</v>
      </c>
    </row>
    <row r="321" spans="1:1" x14ac:dyDescent="0.3">
      <c r="A321" s="117" t="s">
        <v>1755</v>
      </c>
    </row>
    <row r="322" spans="1:1" x14ac:dyDescent="0.3">
      <c r="A322" s="117" t="s">
        <v>2017</v>
      </c>
    </row>
    <row r="323" spans="1:1" x14ac:dyDescent="0.3">
      <c r="A323" s="117" t="s">
        <v>2433</v>
      </c>
    </row>
    <row r="324" spans="1:1" x14ac:dyDescent="0.3">
      <c r="A324" s="117" t="s">
        <v>641</v>
      </c>
    </row>
    <row r="325" spans="1:1" x14ac:dyDescent="0.3">
      <c r="A325" s="117" t="s">
        <v>1742</v>
      </c>
    </row>
    <row r="326" spans="1:1" x14ac:dyDescent="0.3">
      <c r="A326" s="117" t="s">
        <v>1721</v>
      </c>
    </row>
    <row r="327" spans="1:1" x14ac:dyDescent="0.3">
      <c r="A327" s="117" t="s">
        <v>954</v>
      </c>
    </row>
    <row r="328" spans="1:1" x14ac:dyDescent="0.3">
      <c r="A328" s="117" t="s">
        <v>121</v>
      </c>
    </row>
    <row r="329" spans="1:1" x14ac:dyDescent="0.3">
      <c r="A329" s="117" t="s">
        <v>1418</v>
      </c>
    </row>
    <row r="330" spans="1:1" x14ac:dyDescent="0.3">
      <c r="A330" s="117" t="s">
        <v>1796</v>
      </c>
    </row>
    <row r="331" spans="1:1" x14ac:dyDescent="0.3">
      <c r="A331" s="117" t="s">
        <v>1421</v>
      </c>
    </row>
    <row r="332" spans="1:1" x14ac:dyDescent="0.3">
      <c r="A332" s="117" t="s">
        <v>1724</v>
      </c>
    </row>
    <row r="333" spans="1:1" x14ac:dyDescent="0.3">
      <c r="A333" s="117" t="s">
        <v>2286</v>
      </c>
    </row>
    <row r="334" spans="1:1" x14ac:dyDescent="0.3">
      <c r="A334" s="117" t="s">
        <v>1423</v>
      </c>
    </row>
    <row r="335" spans="1:1" x14ac:dyDescent="0.3">
      <c r="A335" s="117" t="s">
        <v>2299</v>
      </c>
    </row>
    <row r="336" spans="1:1" x14ac:dyDescent="0.3">
      <c r="A336" s="117" t="s">
        <v>2874</v>
      </c>
    </row>
    <row r="337" spans="1:1" x14ac:dyDescent="0.3">
      <c r="A337" s="117" t="s">
        <v>1722</v>
      </c>
    </row>
    <row r="338" spans="1:1" x14ac:dyDescent="0.3">
      <c r="A338" s="117" t="s">
        <v>2176</v>
      </c>
    </row>
    <row r="339" spans="1:1" x14ac:dyDescent="0.3">
      <c r="A339" s="117" t="s">
        <v>1883</v>
      </c>
    </row>
    <row r="340" spans="1:1" x14ac:dyDescent="0.3">
      <c r="A340" s="117" t="s">
        <v>2290</v>
      </c>
    </row>
    <row r="341" spans="1:1" x14ac:dyDescent="0.3">
      <c r="A341" s="117" t="s">
        <v>1643</v>
      </c>
    </row>
    <row r="342" spans="1:1" x14ac:dyDescent="0.3">
      <c r="A342" s="117" t="s">
        <v>893</v>
      </c>
    </row>
    <row r="343" spans="1:1" x14ac:dyDescent="0.3">
      <c r="A343" s="117" t="s">
        <v>1644</v>
      </c>
    </row>
    <row r="344" spans="1:1" x14ac:dyDescent="0.3">
      <c r="A344" s="117" t="s">
        <v>2251</v>
      </c>
    </row>
    <row r="345" spans="1:1" x14ac:dyDescent="0.3">
      <c r="A345" s="117" t="s">
        <v>2275</v>
      </c>
    </row>
    <row r="346" spans="1:1" x14ac:dyDescent="0.3">
      <c r="A346" s="117" t="s">
        <v>1645</v>
      </c>
    </row>
    <row r="347" spans="1:1" x14ac:dyDescent="0.3">
      <c r="A347" s="117" t="s">
        <v>584</v>
      </c>
    </row>
    <row r="348" spans="1:1" x14ac:dyDescent="0.3">
      <c r="A348" s="117" t="s">
        <v>1884</v>
      </c>
    </row>
    <row r="349" spans="1:1" x14ac:dyDescent="0.3">
      <c r="A349" s="117" t="s">
        <v>1427</v>
      </c>
    </row>
    <row r="350" spans="1:1" x14ac:dyDescent="0.3">
      <c r="A350" s="117" t="s">
        <v>2260</v>
      </c>
    </row>
    <row r="351" spans="1:1" x14ac:dyDescent="0.3">
      <c r="A351" s="117" t="s">
        <v>2257</v>
      </c>
    </row>
    <row r="352" spans="1:1" ht="28.8" x14ac:dyDescent="0.3">
      <c r="A352" s="117" t="s">
        <v>2875</v>
      </c>
    </row>
    <row r="353" spans="1:1" x14ac:dyDescent="0.3">
      <c r="A353" s="117" t="s">
        <v>1767</v>
      </c>
    </row>
    <row r="354" spans="1:1" x14ac:dyDescent="0.3">
      <c r="A354" s="117" t="s">
        <v>215</v>
      </c>
    </row>
    <row r="355" spans="1:1" x14ac:dyDescent="0.3">
      <c r="A355" s="117" t="s">
        <v>1912</v>
      </c>
    </row>
    <row r="356" spans="1:1" x14ac:dyDescent="0.3">
      <c r="A356" s="117" t="s">
        <v>175</v>
      </c>
    </row>
    <row r="357" spans="1:1" ht="28.8" x14ac:dyDescent="0.3">
      <c r="A357" s="117" t="s">
        <v>2876</v>
      </c>
    </row>
    <row r="358" spans="1:1" x14ac:dyDescent="0.3">
      <c r="A358" s="117" t="s">
        <v>1779</v>
      </c>
    </row>
    <row r="359" spans="1:1" x14ac:dyDescent="0.3">
      <c r="A359" s="117" t="s">
        <v>2613</v>
      </c>
    </row>
    <row r="360" spans="1:1" x14ac:dyDescent="0.3">
      <c r="A360" s="117" t="s">
        <v>2569</v>
      </c>
    </row>
    <row r="361" spans="1:1" x14ac:dyDescent="0.3">
      <c r="A361" s="117" t="s">
        <v>1887</v>
      </c>
    </row>
    <row r="362" spans="1:1" ht="28.8" x14ac:dyDescent="0.3">
      <c r="A362" s="117" t="s">
        <v>2877</v>
      </c>
    </row>
    <row r="363" spans="1:1" x14ac:dyDescent="0.3">
      <c r="A363" s="117" t="s">
        <v>671</v>
      </c>
    </row>
    <row r="364" spans="1:1" x14ac:dyDescent="0.3">
      <c r="A364" s="117" t="s">
        <v>1723</v>
      </c>
    </row>
    <row r="365" spans="1:1" x14ac:dyDescent="0.3">
      <c r="A365" s="117" t="s">
        <v>2249</v>
      </c>
    </row>
    <row r="366" spans="1:1" ht="28.8" x14ac:dyDescent="0.3">
      <c r="A366" s="117" t="s">
        <v>1588</v>
      </c>
    </row>
    <row r="367" spans="1:1" x14ac:dyDescent="0.3">
      <c r="A367" s="117" t="s">
        <v>672</v>
      </c>
    </row>
    <row r="368" spans="1:1" x14ac:dyDescent="0.3">
      <c r="A368" s="117" t="s">
        <v>642</v>
      </c>
    </row>
    <row r="369" spans="1:1" x14ac:dyDescent="0.3">
      <c r="A369" s="117" t="s">
        <v>1855</v>
      </c>
    </row>
    <row r="370" spans="1:1" x14ac:dyDescent="0.3">
      <c r="A370" s="117" t="s">
        <v>1646</v>
      </c>
    </row>
    <row r="371" spans="1:1" x14ac:dyDescent="0.3">
      <c r="A371" s="117" t="s">
        <v>1888</v>
      </c>
    </row>
    <row r="372" spans="1:1" x14ac:dyDescent="0.3">
      <c r="A372" s="117" t="s">
        <v>798</v>
      </c>
    </row>
    <row r="373" spans="1:1" x14ac:dyDescent="0.3">
      <c r="A373" s="117" t="s">
        <v>585</v>
      </c>
    </row>
    <row r="374" spans="1:1" x14ac:dyDescent="0.3">
      <c r="A374" s="117" t="s">
        <v>1647</v>
      </c>
    </row>
    <row r="375" spans="1:1" ht="28.8" x14ac:dyDescent="0.3">
      <c r="A375" s="117" t="s">
        <v>2519</v>
      </c>
    </row>
    <row r="376" spans="1:1" x14ac:dyDescent="0.3">
      <c r="A376" s="117" t="s">
        <v>955</v>
      </c>
    </row>
    <row r="377" spans="1:1" x14ac:dyDescent="0.3">
      <c r="A377" s="117" t="s">
        <v>1437</v>
      </c>
    </row>
    <row r="378" spans="1:1" x14ac:dyDescent="0.3">
      <c r="A378" s="117" t="s">
        <v>1439</v>
      </c>
    </row>
    <row r="379" spans="1:1" x14ac:dyDescent="0.3">
      <c r="A379" s="117" t="s">
        <v>885</v>
      </c>
    </row>
    <row r="380" spans="1:1" ht="28.8" x14ac:dyDescent="0.3">
      <c r="A380" s="117" t="s">
        <v>45</v>
      </c>
    </row>
    <row r="381" spans="1:1" x14ac:dyDescent="0.3">
      <c r="A381" s="117" t="s">
        <v>2376</v>
      </c>
    </row>
    <row r="382" spans="1:1" x14ac:dyDescent="0.3">
      <c r="A382" s="117" t="s">
        <v>2407</v>
      </c>
    </row>
    <row r="383" spans="1:1" x14ac:dyDescent="0.3">
      <c r="A383" s="117" t="s">
        <v>2428</v>
      </c>
    </row>
    <row r="384" spans="1:1" ht="28.8" x14ac:dyDescent="0.3">
      <c r="A384" s="117" t="s">
        <v>1841</v>
      </c>
    </row>
    <row r="385" spans="1:1" x14ac:dyDescent="0.3">
      <c r="A385" s="117" t="s">
        <v>1873</v>
      </c>
    </row>
    <row r="386" spans="1:1" x14ac:dyDescent="0.3">
      <c r="A386" s="117" t="s">
        <v>1848</v>
      </c>
    </row>
    <row r="387" spans="1:1" x14ac:dyDescent="0.3">
      <c r="A387" s="117" t="s">
        <v>1134</v>
      </c>
    </row>
    <row r="388" spans="1:1" ht="28.8" x14ac:dyDescent="0.3">
      <c r="A388" s="117" t="s">
        <v>1852</v>
      </c>
    </row>
    <row r="389" spans="1:1" ht="28.8" x14ac:dyDescent="0.3">
      <c r="A389" s="117" t="s">
        <v>895</v>
      </c>
    </row>
    <row r="390" spans="1:1" x14ac:dyDescent="0.3">
      <c r="A390" s="117" t="s">
        <v>2024</v>
      </c>
    </row>
    <row r="391" spans="1:1" x14ac:dyDescent="0.3">
      <c r="A391" s="117" t="s">
        <v>1859</v>
      </c>
    </row>
    <row r="392" spans="1:1" x14ac:dyDescent="0.3">
      <c r="A392" s="117" t="s">
        <v>1875</v>
      </c>
    </row>
    <row r="393" spans="1:1" x14ac:dyDescent="0.3">
      <c r="A393" s="117" t="s">
        <v>1860</v>
      </c>
    </row>
    <row r="394" spans="1:1" x14ac:dyDescent="0.3">
      <c r="A394" s="117" t="s">
        <v>2003</v>
      </c>
    </row>
    <row r="395" spans="1:1" x14ac:dyDescent="0.3">
      <c r="A395" s="117" t="s">
        <v>2381</v>
      </c>
    </row>
    <row r="396" spans="1:1" ht="28.8" x14ac:dyDescent="0.3">
      <c r="A396" s="117" t="s">
        <v>2384</v>
      </c>
    </row>
    <row r="397" spans="1:1" x14ac:dyDescent="0.3">
      <c r="A397" s="117" t="s">
        <v>2409</v>
      </c>
    </row>
    <row r="398" spans="1:1" x14ac:dyDescent="0.3">
      <c r="A398" s="117" t="s">
        <v>2505</v>
      </c>
    </row>
    <row r="399" spans="1:1" x14ac:dyDescent="0.3">
      <c r="A399" s="117" t="s">
        <v>2426</v>
      </c>
    </row>
    <row r="400" spans="1:1" ht="28.8" x14ac:dyDescent="0.3">
      <c r="A400" s="117" t="s">
        <v>1976</v>
      </c>
    </row>
    <row r="401" spans="1:1" ht="28.8" x14ac:dyDescent="0.3">
      <c r="A401" s="117" t="s">
        <v>2615</v>
      </c>
    </row>
    <row r="402" spans="1:1" x14ac:dyDescent="0.3">
      <c r="A402" s="117" t="s">
        <v>2549</v>
      </c>
    </row>
    <row r="403" spans="1:1" x14ac:dyDescent="0.3">
      <c r="A403" s="117" t="s">
        <v>2550</v>
      </c>
    </row>
    <row r="404" spans="1:1" x14ac:dyDescent="0.3">
      <c r="A404" s="117" t="s">
        <v>2374</v>
      </c>
    </row>
    <row r="405" spans="1:1" ht="28.8" x14ac:dyDescent="0.3">
      <c r="A405" s="117" t="s">
        <v>2509</v>
      </c>
    </row>
    <row r="406" spans="1:1" x14ac:dyDescent="0.3">
      <c r="A406" s="117" t="s">
        <v>2547</v>
      </c>
    </row>
    <row r="407" spans="1:1" x14ac:dyDescent="0.3">
      <c r="A407" s="117" t="s">
        <v>2616</v>
      </c>
    </row>
    <row r="408" spans="1:1" x14ac:dyDescent="0.3">
      <c r="A408" s="117" t="s">
        <v>2551</v>
      </c>
    </row>
    <row r="409" spans="1:1" x14ac:dyDescent="0.3">
      <c r="A409" s="117" t="s">
        <v>1518</v>
      </c>
    </row>
    <row r="410" spans="1:1" x14ac:dyDescent="0.3">
      <c r="A410" s="117" t="s">
        <v>1977</v>
      </c>
    </row>
    <row r="411" spans="1:1" x14ac:dyDescent="0.3">
      <c r="A411" s="117" t="s">
        <v>2536</v>
      </c>
    </row>
    <row r="412" spans="1:1" x14ac:dyDescent="0.3">
      <c r="A412" s="117" t="s">
        <v>2408</v>
      </c>
    </row>
    <row r="413" spans="1:1" x14ac:dyDescent="0.3">
      <c r="A413" s="117" t="s">
        <v>1534</v>
      </c>
    </row>
    <row r="414" spans="1:1" x14ac:dyDescent="0.3">
      <c r="A414" s="117" t="s">
        <v>2380</v>
      </c>
    </row>
    <row r="415" spans="1:1" x14ac:dyDescent="0.3">
      <c r="A415" s="117" t="s">
        <v>2552</v>
      </c>
    </row>
    <row r="416" spans="1:1" x14ac:dyDescent="0.3">
      <c r="A416" s="117" t="s">
        <v>1744</v>
      </c>
    </row>
    <row r="417" spans="1:1" x14ac:dyDescent="0.3">
      <c r="A417" s="117" t="s">
        <v>956</v>
      </c>
    </row>
    <row r="418" spans="1:1" x14ac:dyDescent="0.3">
      <c r="A418" s="117" t="s">
        <v>891</v>
      </c>
    </row>
    <row r="419" spans="1:1" x14ac:dyDescent="0.3">
      <c r="A419" s="117" t="s">
        <v>24</v>
      </c>
    </row>
    <row r="420" spans="1:1" x14ac:dyDescent="0.3">
      <c r="A420" s="117" t="s">
        <v>21</v>
      </c>
    </row>
    <row r="421" spans="1:1" x14ac:dyDescent="0.3">
      <c r="A421" s="117" t="s">
        <v>1902</v>
      </c>
    </row>
    <row r="422" spans="1:1" x14ac:dyDescent="0.3">
      <c r="A422" s="117" t="s">
        <v>1447</v>
      </c>
    </row>
    <row r="423" spans="1:1" x14ac:dyDescent="0.3">
      <c r="A423" s="117" t="s">
        <v>1450</v>
      </c>
    </row>
    <row r="424" spans="1:1" x14ac:dyDescent="0.3">
      <c r="A424" s="117" t="s">
        <v>2369</v>
      </c>
    </row>
    <row r="425" spans="1:1" x14ac:dyDescent="0.3">
      <c r="A425" s="117" t="s">
        <v>1147</v>
      </c>
    </row>
    <row r="426" spans="1:1" x14ac:dyDescent="0.3">
      <c r="A426" s="117" t="s">
        <v>903</v>
      </c>
    </row>
    <row r="427" spans="1:1" x14ac:dyDescent="0.3">
      <c r="A427" s="117" t="s">
        <v>2015</v>
      </c>
    </row>
    <row r="428" spans="1:1" x14ac:dyDescent="0.3">
      <c r="A428" s="117" t="s">
        <v>2284</v>
      </c>
    </row>
    <row r="429" spans="1:1" x14ac:dyDescent="0.3">
      <c r="A429" s="117" t="s">
        <v>1936</v>
      </c>
    </row>
    <row r="430" spans="1:1" x14ac:dyDescent="0.3">
      <c r="A430" s="117" t="s">
        <v>900</v>
      </c>
    </row>
    <row r="431" spans="1:1" x14ac:dyDescent="0.3">
      <c r="A431" s="117" t="s">
        <v>2878</v>
      </c>
    </row>
    <row r="432" spans="1:1" x14ac:dyDescent="0.3">
      <c r="A432" s="117" t="s">
        <v>1889</v>
      </c>
    </row>
    <row r="433" spans="1:1" x14ac:dyDescent="0.3">
      <c r="A433" s="117" t="s">
        <v>2233</v>
      </c>
    </row>
    <row r="434" spans="1:1" x14ac:dyDescent="0.3">
      <c r="A434" s="117" t="s">
        <v>909</v>
      </c>
    </row>
    <row r="435" spans="1:1" x14ac:dyDescent="0.3">
      <c r="A435" s="117" t="s">
        <v>913</v>
      </c>
    </row>
    <row r="436" spans="1:1" x14ac:dyDescent="0.3">
      <c r="A436" s="117" t="s">
        <v>770</v>
      </c>
    </row>
    <row r="437" spans="1:1" x14ac:dyDescent="0.3">
      <c r="A437" s="117" t="s">
        <v>1651</v>
      </c>
    </row>
    <row r="438" spans="1:1" x14ac:dyDescent="0.3">
      <c r="A438" s="117" t="s">
        <v>886</v>
      </c>
    </row>
    <row r="439" spans="1:1" x14ac:dyDescent="0.3">
      <c r="A439" s="117" t="s">
        <v>1653</v>
      </c>
    </row>
    <row r="440" spans="1:1" x14ac:dyDescent="0.3">
      <c r="A440" s="117" t="s">
        <v>1654</v>
      </c>
    </row>
    <row r="441" spans="1:1" ht="28.8" x14ac:dyDescent="0.3">
      <c r="A441" s="117" t="s">
        <v>783</v>
      </c>
    </row>
    <row r="442" spans="1:1" x14ac:dyDescent="0.3">
      <c r="A442" s="117" t="s">
        <v>780</v>
      </c>
    </row>
    <row r="443" spans="1:1" ht="28.8" x14ac:dyDescent="0.3">
      <c r="A443" s="117" t="s">
        <v>749</v>
      </c>
    </row>
    <row r="444" spans="1:1" x14ac:dyDescent="0.3">
      <c r="A444" s="117" t="s">
        <v>771</v>
      </c>
    </row>
    <row r="445" spans="1:1" x14ac:dyDescent="0.3">
      <c r="A445" s="117" t="s">
        <v>1656</v>
      </c>
    </row>
    <row r="446" spans="1:1" x14ac:dyDescent="0.3">
      <c r="A446" s="117" t="s">
        <v>1657</v>
      </c>
    </row>
    <row r="447" spans="1:1" x14ac:dyDescent="0.3">
      <c r="A447" s="117" t="s">
        <v>1452</v>
      </c>
    </row>
    <row r="448" spans="1:1" x14ac:dyDescent="0.3">
      <c r="A448" s="117" t="s">
        <v>2618</v>
      </c>
    </row>
    <row r="449" spans="1:1" x14ac:dyDescent="0.3">
      <c r="A449" s="117" t="s">
        <v>674</v>
      </c>
    </row>
    <row r="450" spans="1:1" x14ac:dyDescent="0.3">
      <c r="A450" s="117" t="s">
        <v>2937</v>
      </c>
    </row>
    <row r="451" spans="1:1" x14ac:dyDescent="0.3">
      <c r="A451" s="117" t="s">
        <v>1145</v>
      </c>
    </row>
    <row r="452" spans="1:1" x14ac:dyDescent="0.3">
      <c r="A452" s="117" t="s">
        <v>1938</v>
      </c>
    </row>
    <row r="453" spans="1:1" x14ac:dyDescent="0.3">
      <c r="A453" s="117" t="s">
        <v>1765</v>
      </c>
    </row>
    <row r="454" spans="1:1" x14ac:dyDescent="0.3">
      <c r="A454" s="117" t="s">
        <v>911</v>
      </c>
    </row>
    <row r="455" spans="1:1" ht="28.8" x14ac:dyDescent="0.3">
      <c r="A455" s="117" t="s">
        <v>2623</v>
      </c>
    </row>
    <row r="456" spans="1:1" x14ac:dyDescent="0.3">
      <c r="A456" s="117" t="s">
        <v>1456</v>
      </c>
    </row>
    <row r="457" spans="1:1" x14ac:dyDescent="0.3">
      <c r="A457" s="117" t="s">
        <v>2340</v>
      </c>
    </row>
    <row r="458" spans="1:1" x14ac:dyDescent="0.3">
      <c r="A458" s="117" t="s">
        <v>2254</v>
      </c>
    </row>
    <row r="459" spans="1:1" x14ac:dyDescent="0.3">
      <c r="A459" s="117" t="s">
        <v>2012</v>
      </c>
    </row>
    <row r="460" spans="1:1" x14ac:dyDescent="0.3">
      <c r="A460" s="117" t="s">
        <v>906</v>
      </c>
    </row>
    <row r="461" spans="1:1" ht="28.8" x14ac:dyDescent="0.3">
      <c r="A461" s="117" t="s">
        <v>2205</v>
      </c>
    </row>
    <row r="462" spans="1:1" x14ac:dyDescent="0.3">
      <c r="A462" s="117" t="s">
        <v>908</v>
      </c>
    </row>
    <row r="463" spans="1:1" x14ac:dyDescent="0.3">
      <c r="A463" s="117" t="s">
        <v>1622</v>
      </c>
    </row>
    <row r="464" spans="1:1" ht="28.8" x14ac:dyDescent="0.3">
      <c r="A464" s="117" t="s">
        <v>2264</v>
      </c>
    </row>
    <row r="465" spans="1:1" x14ac:dyDescent="0.3">
      <c r="A465" s="117" t="s">
        <v>1650</v>
      </c>
    </row>
    <row r="466" spans="1:1" x14ac:dyDescent="0.3">
      <c r="A466" s="117" t="s">
        <v>2238</v>
      </c>
    </row>
    <row r="467" spans="1:1" x14ac:dyDescent="0.3">
      <c r="A467" s="117" t="s">
        <v>1148</v>
      </c>
    </row>
    <row r="468" spans="1:1" x14ac:dyDescent="0.3">
      <c r="A468" s="117" t="s">
        <v>957</v>
      </c>
    </row>
    <row r="469" spans="1:1" x14ac:dyDescent="0.3">
      <c r="A469" s="117" t="s">
        <v>675</v>
      </c>
    </row>
    <row r="470" spans="1:1" x14ac:dyDescent="0.3">
      <c r="A470" s="117" t="s">
        <v>2619</v>
      </c>
    </row>
    <row r="471" spans="1:1" x14ac:dyDescent="0.3">
      <c r="A471" s="117" t="s">
        <v>1659</v>
      </c>
    </row>
    <row r="472" spans="1:1" x14ac:dyDescent="0.3">
      <c r="A472" s="117" t="s">
        <v>2879</v>
      </c>
    </row>
    <row r="473" spans="1:1" x14ac:dyDescent="0.3">
      <c r="A473" s="117" t="s">
        <v>2345</v>
      </c>
    </row>
    <row r="474" spans="1:1" x14ac:dyDescent="0.3">
      <c r="A474" s="117" t="s">
        <v>2370</v>
      </c>
    </row>
    <row r="475" spans="1:1" x14ac:dyDescent="0.3">
      <c r="A475" s="117" t="s">
        <v>2621</v>
      </c>
    </row>
    <row r="476" spans="1:1" x14ac:dyDescent="0.3">
      <c r="A476" s="117" t="s">
        <v>1900</v>
      </c>
    </row>
    <row r="477" spans="1:1" ht="28.8" x14ac:dyDescent="0.3">
      <c r="A477" s="117" t="s">
        <v>2514</v>
      </c>
    </row>
    <row r="478" spans="1:1" ht="28.8" x14ac:dyDescent="0.3">
      <c r="A478" s="117" t="s">
        <v>1906</v>
      </c>
    </row>
    <row r="479" spans="1:1" ht="28.8" x14ac:dyDescent="0.3">
      <c r="A479" s="117" t="s">
        <v>1907</v>
      </c>
    </row>
    <row r="480" spans="1:1" x14ac:dyDescent="0.3">
      <c r="A480" s="117" t="s">
        <v>2523</v>
      </c>
    </row>
    <row r="481" spans="1:1" x14ac:dyDescent="0.3">
      <c r="A481" s="117" t="s">
        <v>2954</v>
      </c>
    </row>
    <row r="482" spans="1:1" x14ac:dyDescent="0.3">
      <c r="A482" s="117" t="s">
        <v>2248</v>
      </c>
    </row>
    <row r="483" spans="1:1" x14ac:dyDescent="0.3">
      <c r="A483" s="117" t="s">
        <v>2532</v>
      </c>
    </row>
    <row r="484" spans="1:1" x14ac:dyDescent="0.3">
      <c r="A484" s="117" t="s">
        <v>2622</v>
      </c>
    </row>
    <row r="485" spans="1:1" x14ac:dyDescent="0.3">
      <c r="A485" s="117" t="s">
        <v>2377</v>
      </c>
    </row>
    <row r="486" spans="1:1" x14ac:dyDescent="0.3">
      <c r="A486" s="117" t="s">
        <v>1537</v>
      </c>
    </row>
    <row r="487" spans="1:1" ht="28.8" x14ac:dyDescent="0.3">
      <c r="A487" s="117" t="s">
        <v>2561</v>
      </c>
    </row>
    <row r="488" spans="1:1" ht="28.8" x14ac:dyDescent="0.3">
      <c r="A488" s="117" t="s">
        <v>1835</v>
      </c>
    </row>
    <row r="489" spans="1:1" x14ac:dyDescent="0.3">
      <c r="A489" s="117" t="s">
        <v>2354</v>
      </c>
    </row>
    <row r="490" spans="1:1" ht="28.8" x14ac:dyDescent="0.3">
      <c r="A490" s="117" t="s">
        <v>1538</v>
      </c>
    </row>
    <row r="491" spans="1:1" x14ac:dyDescent="0.3">
      <c r="A491" s="117" t="s">
        <v>949</v>
      </c>
    </row>
    <row r="492" spans="1:1" x14ac:dyDescent="0.3">
      <c r="A492" s="117" t="s">
        <v>1806</v>
      </c>
    </row>
    <row r="493" spans="1:1" x14ac:dyDescent="0.3">
      <c r="A493" s="117" t="s">
        <v>1725</v>
      </c>
    </row>
    <row r="494" spans="1:1" x14ac:dyDescent="0.3">
      <c r="A494" s="117" t="s">
        <v>1726</v>
      </c>
    </row>
    <row r="495" spans="1:1" x14ac:dyDescent="0.3">
      <c r="A495" s="117" t="s">
        <v>1890</v>
      </c>
    </row>
    <row r="496" spans="1:1" ht="28.8" x14ac:dyDescent="0.3">
      <c r="A496" s="117" t="s">
        <v>2973</v>
      </c>
    </row>
    <row r="497" spans="1:1" ht="28.8" x14ac:dyDescent="0.3">
      <c r="A497" s="117" t="s">
        <v>2995</v>
      </c>
    </row>
    <row r="498" spans="1:1" ht="28.8" x14ac:dyDescent="0.3">
      <c r="A498" s="117" t="s">
        <v>2997</v>
      </c>
    </row>
    <row r="499" spans="1:1" ht="28.8" x14ac:dyDescent="0.3">
      <c r="A499" s="117" t="s">
        <v>2986</v>
      </c>
    </row>
    <row r="500" spans="1:1" ht="28.8" x14ac:dyDescent="0.3">
      <c r="A500" s="117" t="s">
        <v>2991</v>
      </c>
    </row>
    <row r="501" spans="1:1" ht="28.8" x14ac:dyDescent="0.3">
      <c r="A501" s="117" t="s">
        <v>3006</v>
      </c>
    </row>
    <row r="502" spans="1:1" ht="28.8" x14ac:dyDescent="0.3">
      <c r="A502" s="117" t="s">
        <v>2974</v>
      </c>
    </row>
    <row r="503" spans="1:1" ht="28.8" x14ac:dyDescent="0.3">
      <c r="A503" s="117" t="s">
        <v>2981</v>
      </c>
    </row>
    <row r="504" spans="1:1" ht="28.8" x14ac:dyDescent="0.3">
      <c r="A504" s="117" t="s">
        <v>2989</v>
      </c>
    </row>
    <row r="505" spans="1:1" ht="28.8" x14ac:dyDescent="0.3">
      <c r="A505" s="117" t="s">
        <v>3007</v>
      </c>
    </row>
    <row r="506" spans="1:1" ht="28.8" x14ac:dyDescent="0.3">
      <c r="A506" s="117" t="s">
        <v>3012</v>
      </c>
    </row>
    <row r="507" spans="1:1" ht="28.8" x14ac:dyDescent="0.3">
      <c r="A507" s="117" t="s">
        <v>2971</v>
      </c>
    </row>
    <row r="508" spans="1:1" ht="28.8" x14ac:dyDescent="0.3">
      <c r="A508" s="117" t="s">
        <v>3003</v>
      </c>
    </row>
    <row r="509" spans="1:1" ht="28.8" x14ac:dyDescent="0.3">
      <c r="A509" s="117" t="s">
        <v>2968</v>
      </c>
    </row>
    <row r="510" spans="1:1" ht="28.8" x14ac:dyDescent="0.3">
      <c r="A510" s="117" t="s">
        <v>2992</v>
      </c>
    </row>
    <row r="511" spans="1:1" ht="28.8" x14ac:dyDescent="0.3">
      <c r="A511" s="117" t="s">
        <v>3010</v>
      </c>
    </row>
    <row r="512" spans="1:1" ht="28.8" x14ac:dyDescent="0.3">
      <c r="A512" s="117" t="s">
        <v>2994</v>
      </c>
    </row>
    <row r="513" spans="1:1" ht="28.8" x14ac:dyDescent="0.3">
      <c r="A513" s="117" t="s">
        <v>3000</v>
      </c>
    </row>
    <row r="514" spans="1:1" ht="28.8" x14ac:dyDescent="0.3">
      <c r="A514" s="117" t="s">
        <v>2975</v>
      </c>
    </row>
    <row r="515" spans="1:1" ht="28.8" x14ac:dyDescent="0.3">
      <c r="A515" s="117" t="s">
        <v>2980</v>
      </c>
    </row>
    <row r="516" spans="1:1" ht="28.8" x14ac:dyDescent="0.3">
      <c r="A516" s="117" t="s">
        <v>2983</v>
      </c>
    </row>
    <row r="517" spans="1:1" ht="28.8" x14ac:dyDescent="0.3">
      <c r="A517" s="117" t="s">
        <v>2988</v>
      </c>
    </row>
    <row r="518" spans="1:1" ht="28.8" x14ac:dyDescent="0.3">
      <c r="A518" s="117" t="s">
        <v>2969</v>
      </c>
    </row>
    <row r="519" spans="1:1" ht="28.8" x14ac:dyDescent="0.3">
      <c r="A519" s="117" t="s">
        <v>2969</v>
      </c>
    </row>
    <row r="520" spans="1:1" ht="28.8" x14ac:dyDescent="0.3">
      <c r="A520" s="117" t="s">
        <v>2970</v>
      </c>
    </row>
    <row r="521" spans="1:1" ht="28.8" x14ac:dyDescent="0.3">
      <c r="A521" s="117" t="s">
        <v>2970</v>
      </c>
    </row>
    <row r="522" spans="1:1" ht="28.8" x14ac:dyDescent="0.3">
      <c r="A522" s="117" t="s">
        <v>2976</v>
      </c>
    </row>
    <row r="523" spans="1:1" ht="28.8" x14ac:dyDescent="0.3">
      <c r="A523" s="117" t="s">
        <v>2978</v>
      </c>
    </row>
    <row r="524" spans="1:1" ht="28.8" x14ac:dyDescent="0.3">
      <c r="A524" s="117" t="s">
        <v>2990</v>
      </c>
    </row>
    <row r="525" spans="1:1" ht="28.8" x14ac:dyDescent="0.3">
      <c r="A525" s="117" t="s">
        <v>2999</v>
      </c>
    </row>
    <row r="526" spans="1:1" ht="28.8" x14ac:dyDescent="0.3">
      <c r="A526" s="117" t="s">
        <v>3002</v>
      </c>
    </row>
    <row r="527" spans="1:1" ht="28.8" x14ac:dyDescent="0.3">
      <c r="A527" s="117" t="s">
        <v>3004</v>
      </c>
    </row>
    <row r="528" spans="1:1" ht="28.8" x14ac:dyDescent="0.3">
      <c r="A528" s="117" t="s">
        <v>3005</v>
      </c>
    </row>
    <row r="529" spans="1:1" ht="28.8" x14ac:dyDescent="0.3">
      <c r="A529" s="117" t="s">
        <v>3009</v>
      </c>
    </row>
    <row r="530" spans="1:1" ht="28.8" x14ac:dyDescent="0.3">
      <c r="A530" s="117" t="s">
        <v>3011</v>
      </c>
    </row>
    <row r="531" spans="1:1" ht="28.8" x14ac:dyDescent="0.3">
      <c r="A531" s="117" t="s">
        <v>2982</v>
      </c>
    </row>
    <row r="532" spans="1:1" ht="28.8" x14ac:dyDescent="0.3">
      <c r="A532" s="117" t="s">
        <v>2984</v>
      </c>
    </row>
    <row r="533" spans="1:1" ht="28.8" x14ac:dyDescent="0.3">
      <c r="A533" s="117" t="s">
        <v>2987</v>
      </c>
    </row>
    <row r="534" spans="1:1" ht="43.2" x14ac:dyDescent="0.3">
      <c r="A534" s="117" t="s">
        <v>3008</v>
      </c>
    </row>
    <row r="535" spans="1:1" ht="28.8" x14ac:dyDescent="0.3">
      <c r="A535" s="117" t="s">
        <v>2977</v>
      </c>
    </row>
    <row r="536" spans="1:1" ht="28.8" x14ac:dyDescent="0.3">
      <c r="A536" s="117" t="s">
        <v>2979</v>
      </c>
    </row>
    <row r="537" spans="1:1" ht="28.8" x14ac:dyDescent="0.3">
      <c r="A537" s="117" t="s">
        <v>2985</v>
      </c>
    </row>
    <row r="538" spans="1:1" ht="28.8" x14ac:dyDescent="0.3">
      <c r="A538" s="117" t="s">
        <v>2998</v>
      </c>
    </row>
    <row r="539" spans="1:1" ht="28.8" x14ac:dyDescent="0.3">
      <c r="A539" s="117" t="s">
        <v>2972</v>
      </c>
    </row>
    <row r="540" spans="1:1" ht="28.8" x14ac:dyDescent="0.3">
      <c r="A540" s="117" t="s">
        <v>2993</v>
      </c>
    </row>
    <row r="541" spans="1:1" ht="28.8" x14ac:dyDescent="0.3">
      <c r="A541" s="117" t="s">
        <v>2996</v>
      </c>
    </row>
    <row r="542" spans="1:1" ht="28.8" x14ac:dyDescent="0.3">
      <c r="A542" s="117" t="s">
        <v>3001</v>
      </c>
    </row>
    <row r="543" spans="1:1" x14ac:dyDescent="0.3">
      <c r="A543" s="117" t="s">
        <v>2371</v>
      </c>
    </row>
    <row r="544" spans="1:1" x14ac:dyDescent="0.3">
      <c r="A544" s="117" t="s">
        <v>2353</v>
      </c>
    </row>
    <row r="545" spans="1:1" x14ac:dyDescent="0.3">
      <c r="A545" s="117" t="s">
        <v>1972</v>
      </c>
    </row>
    <row r="546" spans="1:1" x14ac:dyDescent="0.3">
      <c r="A546" s="117" t="s">
        <v>1989</v>
      </c>
    </row>
    <row r="547" spans="1:1" x14ac:dyDescent="0.3">
      <c r="A547" s="117" t="s">
        <v>2527</v>
      </c>
    </row>
    <row r="548" spans="1:1" ht="28.8" x14ac:dyDescent="0.3">
      <c r="A548" s="117" t="s">
        <v>2565</v>
      </c>
    </row>
    <row r="549" spans="1:1" ht="28.8" x14ac:dyDescent="0.3">
      <c r="A549" s="117" t="s">
        <v>164</v>
      </c>
    </row>
    <row r="550" spans="1:1" x14ac:dyDescent="0.3">
      <c r="A550" s="117" t="s">
        <v>2566</v>
      </c>
    </row>
    <row r="551" spans="1:1" x14ac:dyDescent="0.3">
      <c r="A551" s="117" t="s">
        <v>2436</v>
      </c>
    </row>
    <row r="552" spans="1:1" x14ac:dyDescent="0.3">
      <c r="A552" s="117" t="s">
        <v>2437</v>
      </c>
    </row>
    <row r="553" spans="1:1" x14ac:dyDescent="0.3">
      <c r="A553" s="117" t="s">
        <v>2438</v>
      </c>
    </row>
    <row r="554" spans="1:1" ht="28.8" x14ac:dyDescent="0.3">
      <c r="A554" s="117" t="s">
        <v>2361</v>
      </c>
    </row>
    <row r="555" spans="1:1" x14ac:dyDescent="0.3">
      <c r="A555" s="117" t="s">
        <v>2373</v>
      </c>
    </row>
    <row r="556" spans="1:1" x14ac:dyDescent="0.3">
      <c r="A556" s="117" t="s">
        <v>2378</v>
      </c>
    </row>
    <row r="557" spans="1:1" x14ac:dyDescent="0.3">
      <c r="A557" s="117" t="s">
        <v>2379</v>
      </c>
    </row>
    <row r="558" spans="1:1" x14ac:dyDescent="0.3">
      <c r="A558" s="117" t="s">
        <v>2382</v>
      </c>
    </row>
    <row r="559" spans="1:1" x14ac:dyDescent="0.3">
      <c r="A559" s="117" t="s">
        <v>2386</v>
      </c>
    </row>
    <row r="560" spans="1:1" x14ac:dyDescent="0.3">
      <c r="A560" s="117" t="s">
        <v>2350</v>
      </c>
    </row>
    <row r="561" spans="1:1" x14ac:dyDescent="0.3">
      <c r="A561" s="117" t="s">
        <v>2351</v>
      </c>
    </row>
    <row r="562" spans="1:1" x14ac:dyDescent="0.3">
      <c r="A562" s="117" t="s">
        <v>2352</v>
      </c>
    </row>
    <row r="563" spans="1:1" x14ac:dyDescent="0.3">
      <c r="A563" s="117" t="s">
        <v>2356</v>
      </c>
    </row>
    <row r="564" spans="1:1" x14ac:dyDescent="0.3">
      <c r="A564" s="117" t="s">
        <v>2357</v>
      </c>
    </row>
    <row r="565" spans="1:1" x14ac:dyDescent="0.3">
      <c r="A565" s="117" t="s">
        <v>2358</v>
      </c>
    </row>
    <row r="566" spans="1:1" x14ac:dyDescent="0.3">
      <c r="A566" s="117" t="s">
        <v>2359</v>
      </c>
    </row>
    <row r="567" spans="1:1" x14ac:dyDescent="0.3">
      <c r="A567" s="117" t="s">
        <v>2360</v>
      </c>
    </row>
    <row r="568" spans="1:1" x14ac:dyDescent="0.3">
      <c r="A568" s="117" t="s">
        <v>2435</v>
      </c>
    </row>
    <row r="569" spans="1:1" x14ac:dyDescent="0.3">
      <c r="A569" s="117" t="s">
        <v>2442</v>
      </c>
    </row>
    <row r="570" spans="1:1" ht="28.8" x14ac:dyDescent="0.3">
      <c r="A570" s="117" t="s">
        <v>2510</v>
      </c>
    </row>
    <row r="571" spans="1:1" x14ac:dyDescent="0.3">
      <c r="A571" s="117" t="s">
        <v>2511</v>
      </c>
    </row>
    <row r="572" spans="1:1" x14ac:dyDescent="0.3">
      <c r="A572" s="117" t="s">
        <v>2515</v>
      </c>
    </row>
    <row r="573" spans="1:1" ht="28.8" x14ac:dyDescent="0.3">
      <c r="A573" s="117" t="s">
        <v>2516</v>
      </c>
    </row>
    <row r="574" spans="1:1" ht="28.8" x14ac:dyDescent="0.3">
      <c r="A574" s="117" t="s">
        <v>2628</v>
      </c>
    </row>
    <row r="575" spans="1:1" x14ac:dyDescent="0.3">
      <c r="A575" s="117" t="s">
        <v>2530</v>
      </c>
    </row>
    <row r="576" spans="1:1" x14ac:dyDescent="0.3">
      <c r="A576" s="117" t="s">
        <v>2568</v>
      </c>
    </row>
    <row r="577" spans="1:1" ht="28.8" x14ac:dyDescent="0.3">
      <c r="A577" s="117" t="s">
        <v>248</v>
      </c>
    </row>
    <row r="578" spans="1:1" ht="28.8" x14ac:dyDescent="0.3">
      <c r="A578" s="117" t="s">
        <v>753</v>
      </c>
    </row>
    <row r="579" spans="1:1" x14ac:dyDescent="0.3">
      <c r="A579" s="117" t="s">
        <v>2297</v>
      </c>
    </row>
    <row r="580" spans="1:1" x14ac:dyDescent="0.3">
      <c r="A580" s="117" t="s">
        <v>781</v>
      </c>
    </row>
    <row r="581" spans="1:1" x14ac:dyDescent="0.3">
      <c r="A581" s="117" t="s">
        <v>914</v>
      </c>
    </row>
    <row r="582" spans="1:1" x14ac:dyDescent="0.3">
      <c r="A582" s="117" t="s">
        <v>1939</v>
      </c>
    </row>
    <row r="583" spans="1:1" x14ac:dyDescent="0.3">
      <c r="A583" s="117" t="s">
        <v>676</v>
      </c>
    </row>
    <row r="584" spans="1:1" x14ac:dyDescent="0.3">
      <c r="A584" s="117" t="s">
        <v>569</v>
      </c>
    </row>
    <row r="585" spans="1:1" x14ac:dyDescent="0.3">
      <c r="A585" s="117" t="s">
        <v>769</v>
      </c>
    </row>
    <row r="586" spans="1:1" x14ac:dyDescent="0.3">
      <c r="A586" s="117" t="s">
        <v>643</v>
      </c>
    </row>
    <row r="587" spans="1:1" x14ac:dyDescent="0.3">
      <c r="A587" s="117" t="s">
        <v>40</v>
      </c>
    </row>
    <row r="588" spans="1:1" x14ac:dyDescent="0.3">
      <c r="A588" s="117" t="s">
        <v>1623</v>
      </c>
    </row>
    <row r="589" spans="1:1" x14ac:dyDescent="0.3">
      <c r="A589" s="117" t="s">
        <v>1668</v>
      </c>
    </row>
    <row r="590" spans="1:1" x14ac:dyDescent="0.3">
      <c r="A590" s="117" t="s">
        <v>588</v>
      </c>
    </row>
    <row r="591" spans="1:1" x14ac:dyDescent="0.3">
      <c r="A591" s="117" t="s">
        <v>2155</v>
      </c>
    </row>
    <row r="592" spans="1:1" x14ac:dyDescent="0.3">
      <c r="A592" s="117" t="s">
        <v>1592</v>
      </c>
    </row>
    <row r="593" spans="1:1" x14ac:dyDescent="0.3">
      <c r="A593" s="117" t="s">
        <v>677</v>
      </c>
    </row>
    <row r="594" spans="1:1" x14ac:dyDescent="0.3">
      <c r="A594" s="117" t="s">
        <v>586</v>
      </c>
    </row>
    <row r="595" spans="1:1" x14ac:dyDescent="0.3">
      <c r="A595" s="117" t="s">
        <v>1925</v>
      </c>
    </row>
    <row r="596" spans="1:1" x14ac:dyDescent="0.3">
      <c r="A596" s="117" t="s">
        <v>1916</v>
      </c>
    </row>
    <row r="597" spans="1:1" x14ac:dyDescent="0.3">
      <c r="A597" s="117" t="s">
        <v>587</v>
      </c>
    </row>
    <row r="598" spans="1:1" x14ac:dyDescent="0.3">
      <c r="A598" s="117" t="s">
        <v>1624</v>
      </c>
    </row>
    <row r="599" spans="1:1" x14ac:dyDescent="0.3">
      <c r="A599" s="117" t="s">
        <v>570</v>
      </c>
    </row>
    <row r="600" spans="1:1" x14ac:dyDescent="0.3">
      <c r="A600" s="117" t="s">
        <v>772</v>
      </c>
    </row>
    <row r="601" spans="1:1" x14ac:dyDescent="0.3">
      <c r="A601" s="117" t="s">
        <v>241</v>
      </c>
    </row>
    <row r="602" spans="1:1" x14ac:dyDescent="0.3">
      <c r="A602" s="117" t="s">
        <v>571</v>
      </c>
    </row>
    <row r="603" spans="1:1" x14ac:dyDescent="0.3">
      <c r="A603" s="117" t="s">
        <v>678</v>
      </c>
    </row>
    <row r="604" spans="1:1" x14ac:dyDescent="0.3">
      <c r="A604" s="117" t="s">
        <v>1669</v>
      </c>
    </row>
    <row r="605" spans="1:1" x14ac:dyDescent="0.3">
      <c r="A605" s="117" t="s">
        <v>810</v>
      </c>
    </row>
    <row r="606" spans="1:1" x14ac:dyDescent="0.3">
      <c r="A606" s="117" t="s">
        <v>679</v>
      </c>
    </row>
    <row r="607" spans="1:1" x14ac:dyDescent="0.3">
      <c r="A607" s="117" t="s">
        <v>2194</v>
      </c>
    </row>
    <row r="608" spans="1:1" x14ac:dyDescent="0.3">
      <c r="A608" s="117" t="s">
        <v>1858</v>
      </c>
    </row>
    <row r="609" spans="1:1" x14ac:dyDescent="0.3">
      <c r="A609" s="117" t="s">
        <v>680</v>
      </c>
    </row>
    <row r="610" spans="1:1" x14ac:dyDescent="0.3">
      <c r="A610" s="117" t="s">
        <v>811</v>
      </c>
    </row>
    <row r="611" spans="1:1" x14ac:dyDescent="0.3">
      <c r="A611" s="117" t="s">
        <v>809</v>
      </c>
    </row>
    <row r="612" spans="1:1" x14ac:dyDescent="0.3">
      <c r="A612" s="117" t="s">
        <v>1461</v>
      </c>
    </row>
    <row r="613" spans="1:1" x14ac:dyDescent="0.3">
      <c r="A613" s="117" t="s">
        <v>1660</v>
      </c>
    </row>
    <row r="614" spans="1:1" x14ac:dyDescent="0.3">
      <c r="A614" s="117" t="s">
        <v>1661</v>
      </c>
    </row>
    <row r="615" spans="1:1" x14ac:dyDescent="0.3">
      <c r="A615" s="117" t="s">
        <v>1662</v>
      </c>
    </row>
    <row r="616" spans="1:1" x14ac:dyDescent="0.3">
      <c r="A616" s="117" t="s">
        <v>901</v>
      </c>
    </row>
    <row r="617" spans="1:1" x14ac:dyDescent="0.3">
      <c r="A617" s="117" t="s">
        <v>1663</v>
      </c>
    </row>
    <row r="618" spans="1:1" x14ac:dyDescent="0.3">
      <c r="A618" s="117" t="s">
        <v>773</v>
      </c>
    </row>
    <row r="619" spans="1:1" x14ac:dyDescent="0.3">
      <c r="A619" s="117" t="s">
        <v>1664</v>
      </c>
    </row>
    <row r="620" spans="1:1" x14ac:dyDescent="0.3">
      <c r="A620" s="117" t="s">
        <v>774</v>
      </c>
    </row>
    <row r="621" spans="1:1" x14ac:dyDescent="0.3">
      <c r="A621" s="117" t="s">
        <v>1665</v>
      </c>
    </row>
    <row r="622" spans="1:1" x14ac:dyDescent="0.3">
      <c r="A622" s="117" t="s">
        <v>1154</v>
      </c>
    </row>
    <row r="623" spans="1:1" x14ac:dyDescent="0.3">
      <c r="A623" s="117" t="s">
        <v>1153</v>
      </c>
    </row>
    <row r="624" spans="1:1" x14ac:dyDescent="0.3">
      <c r="A624" s="117" t="s">
        <v>775</v>
      </c>
    </row>
    <row r="625" spans="1:1" x14ac:dyDescent="0.3">
      <c r="A625" s="117" t="s">
        <v>776</v>
      </c>
    </row>
    <row r="626" spans="1:1" x14ac:dyDescent="0.3">
      <c r="A626" s="117" t="s">
        <v>1843</v>
      </c>
    </row>
    <row r="627" spans="1:1" x14ac:dyDescent="0.3">
      <c r="A627" s="117" t="s">
        <v>2269</v>
      </c>
    </row>
    <row r="628" spans="1:1" x14ac:dyDescent="0.3">
      <c r="A628" s="117" t="s">
        <v>2270</v>
      </c>
    </row>
    <row r="629" spans="1:1" x14ac:dyDescent="0.3">
      <c r="A629" s="117" t="s">
        <v>2589</v>
      </c>
    </row>
    <row r="630" spans="1:1" x14ac:dyDescent="0.3">
      <c r="A630" s="117" t="s">
        <v>1729</v>
      </c>
    </row>
    <row r="631" spans="1:1" x14ac:dyDescent="0.3">
      <c r="A631" s="117" t="s">
        <v>2880</v>
      </c>
    </row>
    <row r="632" spans="1:1" ht="28.8" x14ac:dyDescent="0.3">
      <c r="A632" s="117" t="s">
        <v>1541</v>
      </c>
    </row>
    <row r="633" spans="1:1" x14ac:dyDescent="0.3">
      <c r="A633" s="117" t="s">
        <v>1465</v>
      </c>
    </row>
    <row r="634" spans="1:1" ht="28.8" x14ac:dyDescent="0.3">
      <c r="A634" s="117" t="s">
        <v>1892</v>
      </c>
    </row>
    <row r="635" spans="1:1" x14ac:dyDescent="0.3">
      <c r="A635" s="117" t="s">
        <v>2430</v>
      </c>
    </row>
    <row r="636" spans="1:1" x14ac:dyDescent="0.3">
      <c r="A636" s="117" t="s">
        <v>1917</v>
      </c>
    </row>
    <row r="637" spans="1:1" x14ac:dyDescent="0.3">
      <c r="A637" s="117" t="s">
        <v>777</v>
      </c>
    </row>
    <row r="638" spans="1:1" x14ac:dyDescent="0.3">
      <c r="A638" s="117" t="s">
        <v>1768</v>
      </c>
    </row>
    <row r="639" spans="1:1" x14ac:dyDescent="0.3">
      <c r="A639" s="117" t="s">
        <v>1728</v>
      </c>
    </row>
    <row r="640" spans="1:1" x14ac:dyDescent="0.3">
      <c r="A640" s="117" t="s">
        <v>1801</v>
      </c>
    </row>
    <row r="641" spans="1:1" x14ac:dyDescent="0.3">
      <c r="A641" s="117" t="s">
        <v>2278</v>
      </c>
    </row>
    <row r="642" spans="1:1" x14ac:dyDescent="0.3">
      <c r="A642" s="117" t="s">
        <v>960</v>
      </c>
    </row>
    <row r="643" spans="1:1" ht="28.8" x14ac:dyDescent="0.3">
      <c r="A643" s="117" t="s">
        <v>2533</v>
      </c>
    </row>
    <row r="644" spans="1:1" x14ac:dyDescent="0.3">
      <c r="A644" s="117" t="s">
        <v>1727</v>
      </c>
    </row>
    <row r="645" spans="1:1" x14ac:dyDescent="0.3">
      <c r="A645" s="117" t="s">
        <v>1469</v>
      </c>
    </row>
    <row r="646" spans="1:1" x14ac:dyDescent="0.3">
      <c r="A646" s="117" t="s">
        <v>1943</v>
      </c>
    </row>
    <row r="647" spans="1:1" x14ac:dyDescent="0.3">
      <c r="A647" s="117" t="s">
        <v>1942</v>
      </c>
    </row>
    <row r="648" spans="1:1" x14ac:dyDescent="0.3">
      <c r="A648" s="117" t="s">
        <v>644</v>
      </c>
    </row>
    <row r="649" spans="1:1" x14ac:dyDescent="0.3">
      <c r="A649" s="117" t="s">
        <v>42</v>
      </c>
    </row>
    <row r="650" spans="1:1" x14ac:dyDescent="0.3">
      <c r="A650" s="117" t="s">
        <v>1149</v>
      </c>
    </row>
    <row r="651" spans="1:1" x14ac:dyDescent="0.3">
      <c r="A651" s="117" t="s">
        <v>915</v>
      </c>
    </row>
    <row r="652" spans="1:1" x14ac:dyDescent="0.3">
      <c r="A652" s="117" t="s">
        <v>1471</v>
      </c>
    </row>
    <row r="653" spans="1:1" x14ac:dyDescent="0.3">
      <c r="A653" s="117" t="s">
        <v>2302</v>
      </c>
    </row>
    <row r="654" spans="1:1" x14ac:dyDescent="0.3">
      <c r="A654" s="117" t="s">
        <v>589</v>
      </c>
    </row>
    <row r="655" spans="1:1" x14ac:dyDescent="0.3">
      <c r="A655" s="117" t="s">
        <v>1670</v>
      </c>
    </row>
    <row r="656" spans="1:1" x14ac:dyDescent="0.3">
      <c r="A656" s="117" t="s">
        <v>226</v>
      </c>
    </row>
    <row r="657" spans="1:1" x14ac:dyDescent="0.3">
      <c r="A657" s="117" t="s">
        <v>1784</v>
      </c>
    </row>
    <row r="658" spans="1:1" x14ac:dyDescent="0.3">
      <c r="A658" s="117" t="s">
        <v>43</v>
      </c>
    </row>
    <row r="659" spans="1:1" x14ac:dyDescent="0.3">
      <c r="A659" s="117" t="s">
        <v>887</v>
      </c>
    </row>
    <row r="660" spans="1:1" x14ac:dyDescent="0.3">
      <c r="A660" s="117" t="s">
        <v>673</v>
      </c>
    </row>
    <row r="661" spans="1:1" x14ac:dyDescent="0.3">
      <c r="A661" s="117" t="s">
        <v>232</v>
      </c>
    </row>
    <row r="662" spans="1:1" x14ac:dyDescent="0.3">
      <c r="A662" s="117" t="s">
        <v>1593</v>
      </c>
    </row>
    <row r="663" spans="1:1" x14ac:dyDescent="0.3">
      <c r="A663" s="117" t="s">
        <v>778</v>
      </c>
    </row>
    <row r="664" spans="1:1" ht="28.8" x14ac:dyDescent="0.3">
      <c r="A664" s="117" t="s">
        <v>2526</v>
      </c>
    </row>
    <row r="665" spans="1:1" ht="28.8" x14ac:dyDescent="0.3">
      <c r="A665" s="117" t="s">
        <v>2629</v>
      </c>
    </row>
    <row r="666" spans="1:1" x14ac:dyDescent="0.3">
      <c r="A666" s="117" t="s">
        <v>779</v>
      </c>
    </row>
    <row r="667" spans="1:1" x14ac:dyDescent="0.3">
      <c r="A667" s="117" t="s">
        <v>1772</v>
      </c>
    </row>
    <row r="668" spans="1:1" x14ac:dyDescent="0.3">
      <c r="A668" s="117" t="s">
        <v>961</v>
      </c>
    </row>
    <row r="669" spans="1:1" x14ac:dyDescent="0.3">
      <c r="A669" s="117" t="s">
        <v>962</v>
      </c>
    </row>
    <row r="670" spans="1:1" x14ac:dyDescent="0.3">
      <c r="A670" s="117" t="s">
        <v>2280</v>
      </c>
    </row>
    <row r="671" spans="1:1" x14ac:dyDescent="0.3">
      <c r="A671" s="117" t="s">
        <v>2295</v>
      </c>
    </row>
    <row r="672" spans="1:1" x14ac:dyDescent="0.3">
      <c r="A672" s="117" t="s">
        <v>2431</v>
      </c>
    </row>
    <row r="673" spans="1:1" x14ac:dyDescent="0.3">
      <c r="A673" s="117" t="s">
        <v>2504</v>
      </c>
    </row>
    <row r="674" spans="1:1" x14ac:dyDescent="0.3">
      <c r="A674" s="117" t="s">
        <v>2531</v>
      </c>
    </row>
    <row r="675" spans="1:1" x14ac:dyDescent="0.3">
      <c r="A675" s="117" t="s">
        <v>1671</v>
      </c>
    </row>
    <row r="676" spans="1:1" x14ac:dyDescent="0.3">
      <c r="A676" s="117" t="s">
        <v>916</v>
      </c>
    </row>
    <row r="677" spans="1:1" x14ac:dyDescent="0.3">
      <c r="A677" s="117" t="s">
        <v>978</v>
      </c>
    </row>
    <row r="678" spans="1:1" x14ac:dyDescent="0.3">
      <c r="A678" s="117" t="s">
        <v>1783</v>
      </c>
    </row>
    <row r="679" spans="1:1" x14ac:dyDescent="0.3">
      <c r="A679" s="117" t="s">
        <v>756</v>
      </c>
    </row>
    <row r="680" spans="1:1" x14ac:dyDescent="0.3">
      <c r="A680" s="117" t="s">
        <v>1486</v>
      </c>
    </row>
    <row r="681" spans="1:1" x14ac:dyDescent="0.3">
      <c r="A681" s="117" t="s">
        <v>1947</v>
      </c>
    </row>
    <row r="682" spans="1:1" x14ac:dyDescent="0.3">
      <c r="A682" s="117" t="s">
        <v>1918</v>
      </c>
    </row>
    <row r="683" spans="1:1" x14ac:dyDescent="0.3">
      <c r="A683" s="117" t="s">
        <v>1771</v>
      </c>
    </row>
    <row r="684" spans="1:1" ht="28.8" x14ac:dyDescent="0.3">
      <c r="A684" s="117" t="s">
        <v>786</v>
      </c>
    </row>
    <row r="685" spans="1:1" x14ac:dyDescent="0.3">
      <c r="A685" s="117" t="s">
        <v>1921</v>
      </c>
    </row>
    <row r="686" spans="1:1" x14ac:dyDescent="0.3">
      <c r="A686" s="117" t="s">
        <v>1923</v>
      </c>
    </row>
    <row r="687" spans="1:1" x14ac:dyDescent="0.3">
      <c r="A687" s="117" t="s">
        <v>1924</v>
      </c>
    </row>
    <row r="688" spans="1:1" x14ac:dyDescent="0.3">
      <c r="A688" s="117" t="s">
        <v>2881</v>
      </c>
    </row>
    <row r="689" spans="1:1" x14ac:dyDescent="0.3">
      <c r="A689" s="117" t="s">
        <v>976</v>
      </c>
    </row>
    <row r="690" spans="1:1" x14ac:dyDescent="0.3">
      <c r="A690" s="117" t="s">
        <v>1861</v>
      </c>
    </row>
    <row r="691" spans="1:1" x14ac:dyDescent="0.3">
      <c r="A691" s="117" t="s">
        <v>1489</v>
      </c>
    </row>
    <row r="692" spans="1:1" x14ac:dyDescent="0.3">
      <c r="A692" s="117" t="s">
        <v>1795</v>
      </c>
    </row>
    <row r="693" spans="1:1" x14ac:dyDescent="0.3">
      <c r="A693" s="117" t="s">
        <v>2574</v>
      </c>
    </row>
    <row r="694" spans="1:1" x14ac:dyDescent="0.3">
      <c r="A694" s="117" t="s">
        <v>1745</v>
      </c>
    </row>
    <row r="695" spans="1:1" x14ac:dyDescent="0.3">
      <c r="A695" s="117" t="s">
        <v>1686</v>
      </c>
    </row>
    <row r="696" spans="1:1" x14ac:dyDescent="0.3">
      <c r="A696" s="117" t="s">
        <v>1746</v>
      </c>
    </row>
    <row r="697" spans="1:1" x14ac:dyDescent="0.3">
      <c r="A697" s="117" t="s">
        <v>974</v>
      </c>
    </row>
    <row r="698" spans="1:1" x14ac:dyDescent="0.3">
      <c r="A698" s="117" t="s">
        <v>2283</v>
      </c>
    </row>
    <row r="699" spans="1:1" x14ac:dyDescent="0.3">
      <c r="A699" s="117" t="s">
        <v>1800</v>
      </c>
    </row>
    <row r="700" spans="1:1" x14ac:dyDescent="0.3">
      <c r="A700" s="117" t="s">
        <v>2586</v>
      </c>
    </row>
    <row r="701" spans="1:1" x14ac:dyDescent="0.3">
      <c r="A701" s="117" t="s">
        <v>803</v>
      </c>
    </row>
    <row r="702" spans="1:1" x14ac:dyDescent="0.3">
      <c r="A702" s="117" t="s">
        <v>2216</v>
      </c>
    </row>
    <row r="703" spans="1:1" x14ac:dyDescent="0.3">
      <c r="A703" s="117" t="s">
        <v>800</v>
      </c>
    </row>
    <row r="704" spans="1:1" x14ac:dyDescent="0.3">
      <c r="A704" s="117" t="s">
        <v>801</v>
      </c>
    </row>
    <row r="705" spans="1:1" x14ac:dyDescent="0.3">
      <c r="A705" s="117" t="s">
        <v>757</v>
      </c>
    </row>
    <row r="706" spans="1:1" x14ac:dyDescent="0.3">
      <c r="A706" s="117" t="s">
        <v>1677</v>
      </c>
    </row>
    <row r="707" spans="1:1" x14ac:dyDescent="0.3">
      <c r="A707" s="117" t="s">
        <v>990</v>
      </c>
    </row>
    <row r="708" spans="1:1" x14ac:dyDescent="0.3">
      <c r="A708" s="117" t="s">
        <v>2305</v>
      </c>
    </row>
    <row r="709" spans="1:1" x14ac:dyDescent="0.3">
      <c r="A709" s="117" t="s">
        <v>1678</v>
      </c>
    </row>
    <row r="710" spans="1:1" x14ac:dyDescent="0.3">
      <c r="A710" s="117" t="s">
        <v>2307</v>
      </c>
    </row>
    <row r="711" spans="1:1" x14ac:dyDescent="0.3">
      <c r="A711" s="117" t="s">
        <v>758</v>
      </c>
    </row>
    <row r="712" spans="1:1" x14ac:dyDescent="0.3">
      <c r="A712" s="117" t="s">
        <v>759</v>
      </c>
    </row>
    <row r="713" spans="1:1" x14ac:dyDescent="0.3">
      <c r="A713" s="117" t="s">
        <v>792</v>
      </c>
    </row>
    <row r="714" spans="1:1" ht="28.8" x14ac:dyDescent="0.3">
      <c r="A714" s="117" t="s">
        <v>2524</v>
      </c>
    </row>
    <row r="715" spans="1:1" ht="28.8" x14ac:dyDescent="0.3">
      <c r="A715" s="117" t="s">
        <v>2011</v>
      </c>
    </row>
    <row r="716" spans="1:1" ht="28.8" x14ac:dyDescent="0.3">
      <c r="A716" s="117" t="s">
        <v>2018</v>
      </c>
    </row>
    <row r="717" spans="1:1" x14ac:dyDescent="0.3">
      <c r="A717" s="117" t="s">
        <v>1679</v>
      </c>
    </row>
    <row r="718" spans="1:1" x14ac:dyDescent="0.3">
      <c r="A718" s="117" t="s">
        <v>1785</v>
      </c>
    </row>
    <row r="719" spans="1:1" x14ac:dyDescent="0.3">
      <c r="A719" s="117" t="s">
        <v>206</v>
      </c>
    </row>
    <row r="720" spans="1:1" x14ac:dyDescent="0.3">
      <c r="A720" s="117" t="s">
        <v>1748</v>
      </c>
    </row>
    <row r="721" spans="1:1" x14ac:dyDescent="0.3">
      <c r="A721" s="117" t="s">
        <v>804</v>
      </c>
    </row>
    <row r="722" spans="1:1" x14ac:dyDescent="0.3">
      <c r="A722" s="117" t="s">
        <v>790</v>
      </c>
    </row>
    <row r="723" spans="1:1" x14ac:dyDescent="0.3">
      <c r="A723" s="117" t="s">
        <v>791</v>
      </c>
    </row>
    <row r="724" spans="1:1" x14ac:dyDescent="0.3">
      <c r="A724" s="117" t="s">
        <v>2334</v>
      </c>
    </row>
    <row r="725" spans="1:1" x14ac:dyDescent="0.3">
      <c r="A725" s="117" t="s">
        <v>2585</v>
      </c>
    </row>
    <row r="726" spans="1:1" x14ac:dyDescent="0.3">
      <c r="A726" s="117" t="s">
        <v>211</v>
      </c>
    </row>
    <row r="727" spans="1:1" x14ac:dyDescent="0.3">
      <c r="A727" s="117" t="s">
        <v>2309</v>
      </c>
    </row>
    <row r="728" spans="1:1" x14ac:dyDescent="0.3">
      <c r="A728" s="117" t="s">
        <v>805</v>
      </c>
    </row>
    <row r="729" spans="1:1" x14ac:dyDescent="0.3">
      <c r="A729" s="117" t="s">
        <v>1788</v>
      </c>
    </row>
    <row r="730" spans="1:1" x14ac:dyDescent="0.3">
      <c r="A730" s="117" t="s">
        <v>2219</v>
      </c>
    </row>
    <row r="731" spans="1:1" x14ac:dyDescent="0.3">
      <c r="A731" s="117" t="s">
        <v>784</v>
      </c>
    </row>
    <row r="732" spans="1:1" x14ac:dyDescent="0.3">
      <c r="A732" s="117" t="s">
        <v>761</v>
      </c>
    </row>
    <row r="733" spans="1:1" x14ac:dyDescent="0.3">
      <c r="A733" s="117" t="s">
        <v>1764</v>
      </c>
    </row>
    <row r="734" spans="1:1" x14ac:dyDescent="0.3">
      <c r="A734" s="117" t="s">
        <v>787</v>
      </c>
    </row>
    <row r="735" spans="1:1" x14ac:dyDescent="0.3">
      <c r="A735" s="117" t="s">
        <v>762</v>
      </c>
    </row>
    <row r="736" spans="1:1" x14ac:dyDescent="0.3">
      <c r="A736" s="117" t="s">
        <v>1555</v>
      </c>
    </row>
    <row r="737" spans="1:1" x14ac:dyDescent="0.3">
      <c r="A737" s="117" t="s">
        <v>47</v>
      </c>
    </row>
    <row r="738" spans="1:1" x14ac:dyDescent="0.3">
      <c r="A738" s="117" t="s">
        <v>817</v>
      </c>
    </row>
    <row r="739" spans="1:1" x14ac:dyDescent="0.3">
      <c r="A739" s="117" t="s">
        <v>2010</v>
      </c>
    </row>
    <row r="740" spans="1:1" ht="28.8" x14ac:dyDescent="0.3">
      <c r="A740" s="117" t="s">
        <v>795</v>
      </c>
    </row>
    <row r="741" spans="1:1" x14ac:dyDescent="0.3">
      <c r="A741" s="117" t="s">
        <v>763</v>
      </c>
    </row>
    <row r="742" spans="1:1" x14ac:dyDescent="0.3">
      <c r="A742" s="117" t="s">
        <v>782</v>
      </c>
    </row>
    <row r="743" spans="1:1" ht="28.8" x14ac:dyDescent="0.3">
      <c r="A743" s="117" t="s">
        <v>2634</v>
      </c>
    </row>
    <row r="744" spans="1:1" x14ac:dyDescent="0.3">
      <c r="A744" s="117" t="s">
        <v>2434</v>
      </c>
    </row>
    <row r="745" spans="1:1" x14ac:dyDescent="0.3">
      <c r="A745" s="117" t="s">
        <v>788</v>
      </c>
    </row>
    <row r="746" spans="1:1" x14ac:dyDescent="0.3">
      <c r="A746" s="117" t="s">
        <v>1894</v>
      </c>
    </row>
    <row r="747" spans="1:1" x14ac:dyDescent="0.3">
      <c r="A747" s="117" t="s">
        <v>764</v>
      </c>
    </row>
    <row r="748" spans="1:1" x14ac:dyDescent="0.3">
      <c r="A748" s="117" t="s">
        <v>2158</v>
      </c>
    </row>
    <row r="749" spans="1:1" x14ac:dyDescent="0.3">
      <c r="A749" s="117" t="s">
        <v>2317</v>
      </c>
    </row>
    <row r="750" spans="1:1" x14ac:dyDescent="0.3">
      <c r="A750" s="117" t="s">
        <v>2311</v>
      </c>
    </row>
    <row r="751" spans="1:1" x14ac:dyDescent="0.3">
      <c r="A751" s="117" t="s">
        <v>765</v>
      </c>
    </row>
    <row r="752" spans="1:1" x14ac:dyDescent="0.3">
      <c r="A752" s="117" t="s">
        <v>2320</v>
      </c>
    </row>
    <row r="753" spans="1:1" x14ac:dyDescent="0.3">
      <c r="A753" s="117" t="s">
        <v>1673</v>
      </c>
    </row>
    <row r="754" spans="1:1" x14ac:dyDescent="0.3">
      <c r="A754" s="117" t="s">
        <v>802</v>
      </c>
    </row>
    <row r="755" spans="1:1" x14ac:dyDescent="0.3">
      <c r="A755" s="117" t="s">
        <v>2315</v>
      </c>
    </row>
    <row r="756" spans="1:1" x14ac:dyDescent="0.3">
      <c r="A756" s="117" t="s">
        <v>2882</v>
      </c>
    </row>
    <row r="757" spans="1:1" x14ac:dyDescent="0.3">
      <c r="A757" s="117" t="s">
        <v>1674</v>
      </c>
    </row>
    <row r="758" spans="1:1" x14ac:dyDescent="0.3">
      <c r="A758" s="117" t="s">
        <v>2292</v>
      </c>
    </row>
    <row r="759" spans="1:1" x14ac:dyDescent="0.3">
      <c r="A759" s="117" t="s">
        <v>1675</v>
      </c>
    </row>
    <row r="760" spans="1:1" x14ac:dyDescent="0.3">
      <c r="A760" s="117" t="s">
        <v>1676</v>
      </c>
    </row>
    <row r="761" spans="1:1" x14ac:dyDescent="0.3">
      <c r="A761" s="117" t="s">
        <v>1511</v>
      </c>
    </row>
    <row r="762" spans="1:1" x14ac:dyDescent="0.3">
      <c r="A762" s="117" t="s">
        <v>806</v>
      </c>
    </row>
    <row r="763" spans="1:1" x14ac:dyDescent="0.3">
      <c r="A763" s="117" t="s">
        <v>48</v>
      </c>
    </row>
    <row r="764" spans="1:1" x14ac:dyDescent="0.3">
      <c r="A764" s="117" t="s">
        <v>766</v>
      </c>
    </row>
    <row r="765" spans="1:1" x14ac:dyDescent="0.3">
      <c r="A765" s="117" t="s">
        <v>789</v>
      </c>
    </row>
    <row r="766" spans="1:1" ht="28.8" x14ac:dyDescent="0.3">
      <c r="A766" s="117" t="s">
        <v>1878</v>
      </c>
    </row>
    <row r="767" spans="1:1" x14ac:dyDescent="0.3">
      <c r="A767" s="117" t="s">
        <v>2221</v>
      </c>
    </row>
    <row r="768" spans="1:1" x14ac:dyDescent="0.3">
      <c r="A768" s="117" t="s">
        <v>1863</v>
      </c>
    </row>
    <row r="769" spans="1:1" x14ac:dyDescent="0.3">
      <c r="A769" s="117" t="s">
        <v>2266</v>
      </c>
    </row>
    <row r="770" spans="1:1" ht="28.8" x14ac:dyDescent="0.3">
      <c r="A770" s="117" t="s">
        <v>1931</v>
      </c>
    </row>
    <row r="771" spans="1:1" x14ac:dyDescent="0.3">
      <c r="A771" s="117" t="s">
        <v>2425</v>
      </c>
    </row>
    <row r="772" spans="1:1" x14ac:dyDescent="0.3">
      <c r="A772" s="117" t="s">
        <v>2636</v>
      </c>
    </row>
    <row r="773" spans="1:1" x14ac:dyDescent="0.3">
      <c r="A773" s="117" t="s">
        <v>2537</v>
      </c>
    </row>
    <row r="774" spans="1:1" x14ac:dyDescent="0.3">
      <c r="A774" s="117" t="s">
        <v>1928</v>
      </c>
    </row>
    <row r="775" spans="1:1" x14ac:dyDescent="0.3">
      <c r="A775" s="117" t="s">
        <v>1926</v>
      </c>
    </row>
    <row r="776" spans="1:1" ht="28.8" x14ac:dyDescent="0.3">
      <c r="A776" s="117" t="s">
        <v>2883</v>
      </c>
    </row>
  </sheetData>
  <sortState xmlns:xlrd2="http://schemas.microsoft.com/office/spreadsheetml/2017/richdata2" ref="A2:A776">
    <sortCondition ref="A2:A776"/>
  </sortState>
  <hyperlinks>
    <hyperlink ref="A19" r:id="rId1" display="https://es.wikipedia.org/wiki/Archivo_Hist%C3%B3rico_Provincial_de_Ciudad_Real?utm_source=chatgpt.com" xr:uid="{73953310-5268-499D-B2DC-4048F38A4CF7}"/>
    <hyperlink ref="A20" r:id="rId2" display="https://es.wikipedia.org/wiki/Archivo_Hist%C3%B3rico_Provincial_de_Cuenca?utm_source=chatgpt.com" xr:uid="{D590BA05-0A81-47AF-A211-EF5E326A9D0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S670"/>
  <sheetViews>
    <sheetView zoomScale="85" zoomScaleNormal="85" workbookViewId="0">
      <pane xSplit="1" ySplit="1" topLeftCell="E316" activePane="bottomRight" state="frozen"/>
      <selection pane="topRight" activeCell="B1" sqref="B1"/>
      <selection pane="bottomLeft" activeCell="A3" sqref="A3"/>
      <selection pane="bottomRight" activeCell="H324" sqref="H324"/>
    </sheetView>
  </sheetViews>
  <sheetFormatPr baseColWidth="10" defaultColWidth="11.44140625" defaultRowHeight="14.4" x14ac:dyDescent="0.3"/>
  <cols>
    <col min="1" max="1" width="88.44140625" style="5" customWidth="1"/>
    <col min="2" max="2" width="40.5546875" style="5" customWidth="1"/>
    <col min="3" max="3" width="13" style="5" hidden="1" customWidth="1"/>
    <col min="4" max="4" width="26.33203125" style="5" customWidth="1"/>
    <col min="5" max="5" width="22" style="5" customWidth="1"/>
    <col min="6" max="6" width="19.88671875" style="44" customWidth="1"/>
    <col min="7" max="7" width="24.33203125" style="5" customWidth="1"/>
    <col min="8" max="8" width="17.88671875" style="5" customWidth="1"/>
    <col min="9" max="9" width="19.33203125" style="5" customWidth="1"/>
    <col min="10" max="10" width="28" style="5" customWidth="1"/>
    <col min="11" max="11" width="15.5546875" style="5" customWidth="1"/>
    <col min="12" max="12" width="13.5546875" style="5" customWidth="1"/>
    <col min="13" max="13" width="16.109375" style="17" customWidth="1"/>
    <col min="14" max="14" width="44.6640625" style="5" customWidth="1"/>
    <col min="15" max="15" width="18.88671875" style="5" customWidth="1"/>
    <col min="16" max="16" width="15.109375" style="5" customWidth="1"/>
    <col min="17" max="17" width="21.88671875" style="5" customWidth="1"/>
    <col min="18" max="18" width="28.109375" style="5" customWidth="1"/>
    <col min="19" max="19" width="25.33203125" style="5" customWidth="1"/>
    <col min="20" max="20" width="86" style="5" customWidth="1"/>
    <col min="21" max="21" width="22.109375" style="5" customWidth="1"/>
    <col min="22" max="22" width="25" style="5" customWidth="1"/>
    <col min="23" max="23" width="49.33203125" style="5" customWidth="1"/>
    <col min="24" max="24" width="18.5546875" style="5" customWidth="1"/>
    <col min="25" max="25" width="33.44140625" style="5" customWidth="1"/>
    <col min="26" max="26" width="48.88671875" style="17" customWidth="1"/>
    <col min="27" max="28" width="11.44140625" style="5"/>
    <col min="29" max="29" width="22" style="17" customWidth="1"/>
    <col min="30" max="30" width="21.5546875" style="17" customWidth="1"/>
    <col min="31" max="31" width="22.88671875" style="5" customWidth="1"/>
    <col min="32" max="32" width="11.44140625" style="17"/>
    <col min="33" max="33" width="69.6640625" style="5" customWidth="1"/>
    <col min="34" max="34" width="16" style="5" customWidth="1"/>
    <col min="35" max="35" width="20.33203125" style="5" customWidth="1"/>
    <col min="36" max="36" width="23.5546875" style="5" customWidth="1"/>
    <col min="37" max="37" width="21.109375" style="5" customWidth="1"/>
    <col min="38" max="38" width="23.6640625" style="5" customWidth="1"/>
    <col min="39" max="39" width="20" style="5" customWidth="1"/>
    <col min="40" max="40" width="21.5546875" style="5" customWidth="1"/>
    <col min="41" max="41" width="29.109375" style="5" customWidth="1"/>
    <col min="42" max="42" width="24.44140625" style="5" customWidth="1"/>
    <col min="43" max="43" width="58.33203125" style="5" customWidth="1"/>
    <col min="44" max="44" width="11.44140625" style="5"/>
    <col min="45" max="45" width="33.6640625" style="5" customWidth="1"/>
    <col min="46" max="16384" width="11.44140625" style="5"/>
  </cols>
  <sheetData>
    <row r="1" spans="1:45" s="9" customFormat="1" ht="75.75" customHeight="1" x14ac:dyDescent="0.3">
      <c r="A1" s="6" t="s">
        <v>2652</v>
      </c>
      <c r="B1" s="6" t="s">
        <v>102</v>
      </c>
      <c r="C1" s="6" t="s">
        <v>2642</v>
      </c>
      <c r="D1" s="6" t="s">
        <v>819</v>
      </c>
      <c r="E1" s="6" t="s">
        <v>2643</v>
      </c>
      <c r="F1" s="6" t="s">
        <v>259</v>
      </c>
      <c r="G1" s="6" t="s">
        <v>0</v>
      </c>
      <c r="H1" s="6" t="s">
        <v>51</v>
      </c>
      <c r="I1" s="6" t="s">
        <v>557</v>
      </c>
      <c r="J1" s="6" t="s">
        <v>253</v>
      </c>
      <c r="K1" s="6" t="s">
        <v>254</v>
      </c>
      <c r="L1" s="6" t="s">
        <v>255</v>
      </c>
      <c r="M1" s="6" t="s">
        <v>256</v>
      </c>
      <c r="N1" s="6" t="s">
        <v>558</v>
      </c>
      <c r="O1" s="6" t="s">
        <v>562</v>
      </c>
      <c r="P1" s="6" t="s">
        <v>559</v>
      </c>
      <c r="Q1" s="6" t="s">
        <v>103</v>
      </c>
      <c r="R1" s="6" t="s">
        <v>560</v>
      </c>
      <c r="S1" s="6" t="s">
        <v>257</v>
      </c>
      <c r="T1" s="6" t="s">
        <v>258</v>
      </c>
      <c r="U1" s="6" t="s">
        <v>104</v>
      </c>
      <c r="V1" s="6" t="s">
        <v>105</v>
      </c>
      <c r="W1" s="6" t="s">
        <v>264</v>
      </c>
      <c r="X1" s="6" t="s">
        <v>263</v>
      </c>
      <c r="Y1" s="6" t="s">
        <v>271</v>
      </c>
      <c r="Z1" s="18" t="s">
        <v>272</v>
      </c>
      <c r="AA1" s="6" t="s">
        <v>273</v>
      </c>
      <c r="AB1" s="6" t="s">
        <v>274</v>
      </c>
      <c r="AC1" s="18" t="s">
        <v>275</v>
      </c>
      <c r="AD1" s="18" t="s">
        <v>276</v>
      </c>
      <c r="AE1" s="6" t="s">
        <v>277</v>
      </c>
      <c r="AF1" s="18" t="s">
        <v>278</v>
      </c>
      <c r="AG1" s="6" t="s">
        <v>103</v>
      </c>
      <c r="AH1" s="6" t="s">
        <v>279</v>
      </c>
      <c r="AI1" s="6" t="s">
        <v>280</v>
      </c>
      <c r="AJ1" s="6" t="s">
        <v>281</v>
      </c>
      <c r="AK1" s="6" t="s">
        <v>282</v>
      </c>
      <c r="AL1" s="6" t="s">
        <v>283</v>
      </c>
      <c r="AM1" s="6" t="s">
        <v>284</v>
      </c>
      <c r="AN1" s="6" t="s">
        <v>285</v>
      </c>
      <c r="AO1" s="6" t="s">
        <v>284</v>
      </c>
      <c r="AP1" s="6" t="s">
        <v>286</v>
      </c>
      <c r="AQ1" s="6" t="s">
        <v>287</v>
      </c>
      <c r="AR1" s="6" t="s">
        <v>1352</v>
      </c>
      <c r="AS1" s="19" t="s">
        <v>1353</v>
      </c>
    </row>
    <row r="2" spans="1:45" ht="140.4" customHeight="1" x14ac:dyDescent="0.3">
      <c r="A2" s="50" t="s">
        <v>1366</v>
      </c>
      <c r="B2" s="50" t="s">
        <v>1365</v>
      </c>
      <c r="C2" s="11" t="s">
        <v>26</v>
      </c>
      <c r="D2" s="11" t="s">
        <v>854</v>
      </c>
      <c r="E2" s="11" t="s">
        <v>1127</v>
      </c>
      <c r="F2" s="24" t="s">
        <v>115</v>
      </c>
      <c r="G2" s="50" t="s">
        <v>16</v>
      </c>
      <c r="H2" s="16" t="s">
        <v>80</v>
      </c>
      <c r="I2" s="16" t="s">
        <v>80</v>
      </c>
      <c r="J2" s="11" t="s">
        <v>123</v>
      </c>
      <c r="K2" s="11" t="s">
        <v>123</v>
      </c>
      <c r="L2" s="11" t="s">
        <v>123</v>
      </c>
      <c r="M2" s="54" t="s">
        <v>123</v>
      </c>
      <c r="N2" s="54" t="s">
        <v>123</v>
      </c>
      <c r="O2" s="65"/>
      <c r="P2" s="54" t="s">
        <v>123</v>
      </c>
      <c r="Q2" s="65"/>
      <c r="R2" s="54" t="s">
        <v>123</v>
      </c>
      <c r="S2" s="55" t="s">
        <v>123</v>
      </c>
      <c r="T2" s="65"/>
      <c r="U2" s="54" t="s">
        <v>123</v>
      </c>
      <c r="V2" s="54" t="s">
        <v>123</v>
      </c>
      <c r="W2" s="54" t="s">
        <v>123</v>
      </c>
      <c r="X2" s="65"/>
      <c r="Y2" s="54" t="s">
        <v>123</v>
      </c>
      <c r="Z2" s="54" t="s">
        <v>123</v>
      </c>
      <c r="AA2" s="54" t="s">
        <v>123</v>
      </c>
      <c r="AB2" s="54" t="s">
        <v>123</v>
      </c>
      <c r="AC2" s="54" t="s">
        <v>123</v>
      </c>
      <c r="AD2" s="54" t="s">
        <v>123</v>
      </c>
      <c r="AE2" s="54" t="s">
        <v>123</v>
      </c>
      <c r="AF2" s="54" t="s">
        <v>123</v>
      </c>
      <c r="AG2" s="65"/>
      <c r="AH2" s="54" t="s">
        <v>123</v>
      </c>
      <c r="AI2" s="54" t="s">
        <v>123</v>
      </c>
      <c r="AJ2" s="65"/>
      <c r="AK2" s="65"/>
      <c r="AL2" s="54" t="s">
        <v>123</v>
      </c>
      <c r="AM2" s="65"/>
      <c r="AN2" s="54" t="s">
        <v>123</v>
      </c>
      <c r="AO2" s="65"/>
      <c r="AP2" s="54" t="s">
        <v>123</v>
      </c>
      <c r="AQ2" s="65"/>
      <c r="AR2" s="13" t="s">
        <v>1367</v>
      </c>
      <c r="AS2" s="22" t="s">
        <v>1366</v>
      </c>
    </row>
    <row r="3" spans="1:45" ht="43.2" x14ac:dyDescent="0.3">
      <c r="A3" s="50" t="s">
        <v>1429</v>
      </c>
      <c r="B3" s="50" t="s">
        <v>2570</v>
      </c>
      <c r="C3" s="11" t="s">
        <v>34</v>
      </c>
      <c r="D3" s="11" t="s">
        <v>854</v>
      </c>
      <c r="E3" s="11" t="s">
        <v>1430</v>
      </c>
      <c r="F3" s="24" t="s">
        <v>115</v>
      </c>
      <c r="G3" s="50" t="s">
        <v>93</v>
      </c>
      <c r="H3" s="16" t="s">
        <v>6</v>
      </c>
      <c r="I3" s="16"/>
      <c r="J3" s="11" t="s">
        <v>123</v>
      </c>
      <c r="K3" s="11" t="s">
        <v>123</v>
      </c>
      <c r="L3" s="11" t="s">
        <v>123</v>
      </c>
      <c r="M3" s="54" t="s">
        <v>123</v>
      </c>
      <c r="N3" s="54" t="s">
        <v>123</v>
      </c>
      <c r="O3" s="23"/>
      <c r="P3" s="54" t="s">
        <v>123</v>
      </c>
      <c r="Q3" s="23"/>
      <c r="R3" s="54" t="s">
        <v>123</v>
      </c>
      <c r="S3" s="55">
        <v>0</v>
      </c>
      <c r="T3" s="23"/>
      <c r="U3" s="54" t="s">
        <v>123</v>
      </c>
      <c r="V3" s="54" t="s">
        <v>123</v>
      </c>
      <c r="W3" s="54" t="s">
        <v>123</v>
      </c>
      <c r="X3" s="23"/>
      <c r="Y3" s="54" t="s">
        <v>123</v>
      </c>
      <c r="Z3" s="54" t="s">
        <v>123</v>
      </c>
      <c r="AA3" s="54" t="s">
        <v>123</v>
      </c>
      <c r="AB3" s="54" t="s">
        <v>123</v>
      </c>
      <c r="AC3" s="54" t="s">
        <v>123</v>
      </c>
      <c r="AD3" s="54" t="s">
        <v>123</v>
      </c>
      <c r="AE3" s="54" t="s">
        <v>123</v>
      </c>
      <c r="AF3" s="54" t="s">
        <v>123</v>
      </c>
      <c r="AG3" s="23"/>
      <c r="AH3" s="54" t="s">
        <v>123</v>
      </c>
      <c r="AI3" s="54" t="s">
        <v>123</v>
      </c>
      <c r="AJ3" s="23"/>
      <c r="AK3" s="23"/>
      <c r="AL3" s="54" t="s">
        <v>123</v>
      </c>
      <c r="AM3" s="23"/>
      <c r="AN3" s="54" t="s">
        <v>123</v>
      </c>
      <c r="AO3" s="23"/>
      <c r="AP3" s="54" t="s">
        <v>123</v>
      </c>
      <c r="AQ3" s="23"/>
      <c r="AR3" s="13" t="s">
        <v>1368</v>
      </c>
      <c r="AS3" s="22" t="s">
        <v>1429</v>
      </c>
    </row>
    <row r="4" spans="1:45" x14ac:dyDescent="0.3">
      <c r="A4" s="13" t="s">
        <v>979</v>
      </c>
      <c r="B4" s="13" t="s">
        <v>784</v>
      </c>
      <c r="C4" s="13" t="s">
        <v>44</v>
      </c>
      <c r="D4" s="13" t="s">
        <v>854</v>
      </c>
      <c r="E4" s="13" t="s">
        <v>1127</v>
      </c>
      <c r="F4" s="43" t="s">
        <v>115</v>
      </c>
      <c r="G4" s="13" t="s">
        <v>16</v>
      </c>
      <c r="H4" s="13" t="s">
        <v>82</v>
      </c>
      <c r="I4" s="13" t="s">
        <v>82</v>
      </c>
      <c r="J4" s="11" t="s">
        <v>123</v>
      </c>
      <c r="K4" s="11" t="s">
        <v>123</v>
      </c>
      <c r="L4" s="11" t="s">
        <v>123</v>
      </c>
      <c r="M4" s="54" t="s">
        <v>123</v>
      </c>
      <c r="N4" s="54" t="s">
        <v>123</v>
      </c>
      <c r="O4" s="13"/>
      <c r="P4" s="54" t="s">
        <v>123</v>
      </c>
      <c r="Q4" s="13"/>
      <c r="R4" s="54" t="s">
        <v>123</v>
      </c>
      <c r="S4" s="55" t="s">
        <v>123</v>
      </c>
      <c r="T4" s="8"/>
      <c r="U4" s="54" t="s">
        <v>123</v>
      </c>
      <c r="V4" s="54" t="s">
        <v>123</v>
      </c>
      <c r="W4" s="54" t="s">
        <v>123</v>
      </c>
      <c r="X4" s="13"/>
      <c r="Y4" s="54" t="s">
        <v>123</v>
      </c>
      <c r="Z4" s="54" t="s">
        <v>123</v>
      </c>
      <c r="AA4" s="54" t="s">
        <v>123</v>
      </c>
      <c r="AB4" s="54" t="s">
        <v>123</v>
      </c>
      <c r="AC4" s="54" t="s">
        <v>123</v>
      </c>
      <c r="AD4" s="54" t="s">
        <v>123</v>
      </c>
      <c r="AE4" s="54" t="s">
        <v>123</v>
      </c>
      <c r="AF4" s="54" t="s">
        <v>123</v>
      </c>
      <c r="AG4" s="13"/>
      <c r="AH4" s="54" t="s">
        <v>123</v>
      </c>
      <c r="AI4" s="54" t="s">
        <v>123</v>
      </c>
      <c r="AJ4" s="13"/>
      <c r="AK4" s="13"/>
      <c r="AL4" s="54" t="s">
        <v>123</v>
      </c>
      <c r="AM4" s="13"/>
      <c r="AN4" s="54" t="s">
        <v>123</v>
      </c>
      <c r="AO4" s="13"/>
      <c r="AP4" s="54" t="s">
        <v>123</v>
      </c>
      <c r="AQ4" s="13"/>
      <c r="AR4" s="13"/>
      <c r="AS4" s="13"/>
    </row>
    <row r="5" spans="1:45" ht="86.4" x14ac:dyDescent="0.3">
      <c r="A5" s="13" t="s">
        <v>820</v>
      </c>
      <c r="B5" s="13" t="s">
        <v>821</v>
      </c>
      <c r="C5" s="13" t="s">
        <v>25</v>
      </c>
      <c r="D5" s="13" t="s">
        <v>854</v>
      </c>
      <c r="E5" s="13" t="s">
        <v>827</v>
      </c>
      <c r="F5" s="43" t="s">
        <v>115</v>
      </c>
      <c r="G5" s="13" t="s">
        <v>16</v>
      </c>
      <c r="H5" s="13" t="s">
        <v>81</v>
      </c>
      <c r="I5" s="13" t="s">
        <v>81</v>
      </c>
      <c r="J5" s="11" t="s">
        <v>1009</v>
      </c>
      <c r="K5" s="11" t="s">
        <v>1087</v>
      </c>
      <c r="L5" s="11" t="s">
        <v>123</v>
      </c>
      <c r="M5" s="54" t="s">
        <v>123</v>
      </c>
      <c r="N5" s="54" t="s">
        <v>1177</v>
      </c>
      <c r="O5" s="13"/>
      <c r="P5" s="54" t="s">
        <v>1221</v>
      </c>
      <c r="Q5" s="13"/>
      <c r="R5" s="54">
        <v>100</v>
      </c>
      <c r="S5" s="55">
        <v>0</v>
      </c>
      <c r="T5" s="13" t="s">
        <v>523</v>
      </c>
      <c r="U5" s="54" t="s">
        <v>123</v>
      </c>
      <c r="V5" s="54" t="s">
        <v>123</v>
      </c>
      <c r="W5" s="54" t="s">
        <v>123</v>
      </c>
      <c r="X5" s="13"/>
      <c r="Y5" s="54">
        <v>50</v>
      </c>
      <c r="Z5" s="54">
        <v>2</v>
      </c>
      <c r="AA5" s="54" t="s">
        <v>123</v>
      </c>
      <c r="AB5" s="54">
        <v>2</v>
      </c>
      <c r="AC5" s="54">
        <v>2</v>
      </c>
      <c r="AD5" s="54">
        <v>0</v>
      </c>
      <c r="AE5" s="54">
        <v>0</v>
      </c>
      <c r="AF5" s="54" t="s">
        <v>114</v>
      </c>
      <c r="AG5" s="13"/>
      <c r="AH5" s="54" t="s">
        <v>115</v>
      </c>
      <c r="AI5" s="54" t="s">
        <v>129</v>
      </c>
      <c r="AJ5" s="13"/>
      <c r="AK5" s="13"/>
      <c r="AL5" s="54" t="s">
        <v>613</v>
      </c>
      <c r="AM5" s="13"/>
      <c r="AN5" s="54" t="s">
        <v>126</v>
      </c>
      <c r="AO5" s="13" t="s">
        <v>1340</v>
      </c>
      <c r="AP5" s="54" t="s">
        <v>114</v>
      </c>
      <c r="AQ5" s="13"/>
      <c r="AR5" s="13"/>
      <c r="AS5" s="13"/>
    </row>
    <row r="6" spans="1:45" ht="158.4" x14ac:dyDescent="0.3">
      <c r="A6" s="13" t="s">
        <v>984</v>
      </c>
      <c r="B6" s="13" t="s">
        <v>763</v>
      </c>
      <c r="C6" s="13" t="s">
        <v>44</v>
      </c>
      <c r="D6" s="13" t="s">
        <v>854</v>
      </c>
      <c r="E6" s="13" t="s">
        <v>1549</v>
      </c>
      <c r="F6" s="43" t="s">
        <v>115</v>
      </c>
      <c r="G6" s="13" t="s">
        <v>4</v>
      </c>
      <c r="H6" s="13" t="s">
        <v>59</v>
      </c>
      <c r="I6" s="13" t="s">
        <v>59</v>
      </c>
      <c r="J6" s="11" t="s">
        <v>2926</v>
      </c>
      <c r="K6" s="11" t="s">
        <v>618</v>
      </c>
      <c r="L6" s="11" t="s">
        <v>123</v>
      </c>
      <c r="M6" s="54" t="s">
        <v>123</v>
      </c>
      <c r="N6" s="54" t="s">
        <v>123</v>
      </c>
      <c r="O6" s="13"/>
      <c r="P6" s="54" t="s">
        <v>123</v>
      </c>
      <c r="Q6" s="13"/>
      <c r="R6" s="54" t="s">
        <v>123</v>
      </c>
      <c r="S6" s="55" t="s">
        <v>123</v>
      </c>
      <c r="T6" s="8"/>
      <c r="U6" s="54" t="s">
        <v>123</v>
      </c>
      <c r="V6" s="54" t="s">
        <v>123</v>
      </c>
      <c r="W6" s="54" t="s">
        <v>123</v>
      </c>
      <c r="X6" s="13"/>
      <c r="Y6" s="54" t="s">
        <v>123</v>
      </c>
      <c r="Z6" s="54" t="s">
        <v>123</v>
      </c>
      <c r="AA6" s="54" t="s">
        <v>123</v>
      </c>
      <c r="AB6" s="54" t="s">
        <v>123</v>
      </c>
      <c r="AC6" s="54" t="s">
        <v>123</v>
      </c>
      <c r="AD6" s="54" t="s">
        <v>123</v>
      </c>
      <c r="AE6" s="54" t="s">
        <v>123</v>
      </c>
      <c r="AF6" s="54" t="s">
        <v>123</v>
      </c>
      <c r="AG6" s="13"/>
      <c r="AH6" s="54" t="s">
        <v>123</v>
      </c>
      <c r="AI6" s="54" t="s">
        <v>123</v>
      </c>
      <c r="AJ6" s="13"/>
      <c r="AK6" s="13"/>
      <c r="AL6" s="54" t="s">
        <v>123</v>
      </c>
      <c r="AM6" s="13"/>
      <c r="AN6" s="54" t="s">
        <v>123</v>
      </c>
      <c r="AO6" s="13"/>
      <c r="AP6" s="54" t="s">
        <v>123</v>
      </c>
      <c r="AQ6" s="8"/>
      <c r="AR6" s="13"/>
      <c r="AS6" s="13"/>
    </row>
    <row r="7" spans="1:45" ht="100.8" x14ac:dyDescent="0.3">
      <c r="A7" s="13" t="s">
        <v>856</v>
      </c>
      <c r="B7" s="13" t="s">
        <v>30</v>
      </c>
      <c r="C7" s="13" t="s">
        <v>29</v>
      </c>
      <c r="D7" s="13" t="s">
        <v>854</v>
      </c>
      <c r="E7" s="13" t="s">
        <v>418</v>
      </c>
      <c r="F7" s="43" t="s">
        <v>115</v>
      </c>
      <c r="G7" s="13" t="s">
        <v>16</v>
      </c>
      <c r="H7" s="13" t="s">
        <v>80</v>
      </c>
      <c r="I7" s="13" t="s">
        <v>80</v>
      </c>
      <c r="J7" s="11" t="s">
        <v>2927</v>
      </c>
      <c r="K7" s="11" t="s">
        <v>1095</v>
      </c>
      <c r="L7" s="11" t="s">
        <v>123</v>
      </c>
      <c r="M7" s="54" t="s">
        <v>123</v>
      </c>
      <c r="N7" s="54" t="s">
        <v>1176</v>
      </c>
      <c r="O7" s="13"/>
      <c r="P7" s="54" t="s">
        <v>746</v>
      </c>
      <c r="Q7" s="13"/>
      <c r="R7" s="54">
        <v>100</v>
      </c>
      <c r="S7" s="55">
        <v>0</v>
      </c>
      <c r="T7" s="13"/>
      <c r="U7" s="54" t="s">
        <v>123</v>
      </c>
      <c r="V7" s="54" t="s">
        <v>123</v>
      </c>
      <c r="W7" s="54" t="s">
        <v>123</v>
      </c>
      <c r="X7" s="13"/>
      <c r="Y7" s="54">
        <v>100</v>
      </c>
      <c r="Z7" s="54">
        <v>0</v>
      </c>
      <c r="AA7" s="54">
        <v>0</v>
      </c>
      <c r="AB7" s="54">
        <v>0</v>
      </c>
      <c r="AC7" s="54">
        <v>1</v>
      </c>
      <c r="AD7" s="54">
        <v>0</v>
      </c>
      <c r="AE7" s="54">
        <v>1</v>
      </c>
      <c r="AF7" s="54" t="s">
        <v>123</v>
      </c>
      <c r="AG7" s="13"/>
      <c r="AH7" s="54" t="s">
        <v>115</v>
      </c>
      <c r="AI7" s="54" t="s">
        <v>129</v>
      </c>
      <c r="AJ7" s="13"/>
      <c r="AK7" s="13"/>
      <c r="AL7" s="54" t="s">
        <v>613</v>
      </c>
      <c r="AM7" s="13"/>
      <c r="AN7" s="54" t="s">
        <v>119</v>
      </c>
      <c r="AO7" s="13"/>
      <c r="AP7" s="54" t="s">
        <v>114</v>
      </c>
      <c r="AQ7" s="13" t="s">
        <v>851</v>
      </c>
      <c r="AR7" s="13"/>
      <c r="AS7" s="13"/>
    </row>
    <row r="8" spans="1:45" ht="28.8" x14ac:dyDescent="0.3">
      <c r="A8" s="11" t="s">
        <v>1448</v>
      </c>
      <c r="B8" s="50" t="s">
        <v>1447</v>
      </c>
      <c r="C8" s="50" t="s">
        <v>1400</v>
      </c>
      <c r="D8" s="50" t="s">
        <v>854</v>
      </c>
      <c r="E8" s="50" t="s">
        <v>1564</v>
      </c>
      <c r="F8" s="22" t="s">
        <v>115</v>
      </c>
      <c r="G8" s="50" t="s">
        <v>16</v>
      </c>
      <c r="H8" s="50" t="s">
        <v>80</v>
      </c>
      <c r="I8" s="50" t="s">
        <v>80</v>
      </c>
      <c r="J8" s="11" t="s">
        <v>123</v>
      </c>
      <c r="K8" s="11" t="s">
        <v>123</v>
      </c>
      <c r="L8" s="11" t="s">
        <v>123</v>
      </c>
      <c r="M8" s="54" t="s">
        <v>123</v>
      </c>
      <c r="N8" s="54" t="s">
        <v>123</v>
      </c>
      <c r="O8" s="54"/>
      <c r="P8" s="54" t="s">
        <v>123</v>
      </c>
      <c r="Q8" s="54"/>
      <c r="R8" s="54" t="s">
        <v>123</v>
      </c>
      <c r="S8" s="55">
        <v>0</v>
      </c>
      <c r="T8" s="54"/>
      <c r="U8" s="54" t="s">
        <v>123</v>
      </c>
      <c r="V8" s="54" t="s">
        <v>123</v>
      </c>
      <c r="W8" s="54" t="s">
        <v>123</v>
      </c>
      <c r="X8" s="54"/>
      <c r="Y8" s="54" t="s">
        <v>123</v>
      </c>
      <c r="Z8" s="54" t="s">
        <v>123</v>
      </c>
      <c r="AA8" s="54" t="s">
        <v>123</v>
      </c>
      <c r="AB8" s="54" t="s">
        <v>123</v>
      </c>
      <c r="AC8" s="54" t="s">
        <v>123</v>
      </c>
      <c r="AD8" s="54" t="s">
        <v>123</v>
      </c>
      <c r="AE8" s="54" t="s">
        <v>123</v>
      </c>
      <c r="AF8" s="54" t="s">
        <v>123</v>
      </c>
      <c r="AG8" s="54"/>
      <c r="AH8" s="54" t="s">
        <v>123</v>
      </c>
      <c r="AI8" s="54" t="s">
        <v>123</v>
      </c>
      <c r="AJ8" s="54"/>
      <c r="AK8" s="54"/>
      <c r="AL8" s="54" t="s">
        <v>123</v>
      </c>
      <c r="AM8" s="54"/>
      <c r="AN8" s="54" t="s">
        <v>123</v>
      </c>
      <c r="AO8" s="54"/>
      <c r="AP8" s="54" t="s">
        <v>123</v>
      </c>
      <c r="AQ8" s="54"/>
      <c r="AR8" s="13" t="s">
        <v>1371</v>
      </c>
      <c r="AS8" s="24" t="s">
        <v>1449</v>
      </c>
    </row>
    <row r="9" spans="1:45" ht="28.8" x14ac:dyDescent="0.3">
      <c r="A9" s="13" t="s">
        <v>921</v>
      </c>
      <c r="B9" s="13" t="s">
        <v>21</v>
      </c>
      <c r="C9" s="13" t="s">
        <v>2048</v>
      </c>
      <c r="D9" s="13" t="s">
        <v>854</v>
      </c>
      <c r="E9" s="13" t="s">
        <v>167</v>
      </c>
      <c r="F9" s="43" t="s">
        <v>115</v>
      </c>
      <c r="G9" s="13" t="s">
        <v>611</v>
      </c>
      <c r="H9" s="13" t="s">
        <v>11</v>
      </c>
      <c r="I9" s="13" t="s">
        <v>11</v>
      </c>
      <c r="J9" s="11" t="s">
        <v>159</v>
      </c>
      <c r="K9" s="11" t="s">
        <v>898</v>
      </c>
      <c r="L9" s="11" t="s">
        <v>123</v>
      </c>
      <c r="M9" s="54" t="s">
        <v>123</v>
      </c>
      <c r="N9" s="54" t="s">
        <v>123</v>
      </c>
      <c r="O9" s="13"/>
      <c r="P9" s="54" t="s">
        <v>123</v>
      </c>
      <c r="Q9" s="13"/>
      <c r="R9" s="54" t="s">
        <v>123</v>
      </c>
      <c r="S9" s="55" t="s">
        <v>123</v>
      </c>
      <c r="T9" s="13"/>
      <c r="U9" s="54" t="s">
        <v>123</v>
      </c>
      <c r="V9" s="54" t="s">
        <v>123</v>
      </c>
      <c r="W9" s="54" t="s">
        <v>123</v>
      </c>
      <c r="X9" s="13"/>
      <c r="Y9" s="54" t="s">
        <v>123</v>
      </c>
      <c r="Z9" s="54" t="s">
        <v>123</v>
      </c>
      <c r="AA9" s="54" t="s">
        <v>123</v>
      </c>
      <c r="AB9" s="54" t="s">
        <v>123</v>
      </c>
      <c r="AC9" s="54" t="s">
        <v>123</v>
      </c>
      <c r="AD9" s="54" t="s">
        <v>123</v>
      </c>
      <c r="AE9" s="54" t="s">
        <v>123</v>
      </c>
      <c r="AF9" s="54" t="s">
        <v>123</v>
      </c>
      <c r="AG9" s="13"/>
      <c r="AH9" s="54" t="s">
        <v>123</v>
      </c>
      <c r="AI9" s="54" t="s">
        <v>123</v>
      </c>
      <c r="AJ9" s="13"/>
      <c r="AK9" s="13"/>
      <c r="AL9" s="54" t="s">
        <v>123</v>
      </c>
      <c r="AM9" s="13"/>
      <c r="AN9" s="54" t="s">
        <v>123</v>
      </c>
      <c r="AO9" s="13"/>
      <c r="AP9" s="54" t="s">
        <v>123</v>
      </c>
      <c r="AQ9" s="13"/>
      <c r="AR9" s="13"/>
      <c r="AS9" s="13"/>
    </row>
    <row r="10" spans="1:45" x14ac:dyDescent="0.3">
      <c r="A10" s="13" t="s">
        <v>872</v>
      </c>
      <c r="B10" s="13" t="s">
        <v>2484</v>
      </c>
      <c r="C10" s="13" t="s">
        <v>2048</v>
      </c>
      <c r="D10" s="13" t="s">
        <v>854</v>
      </c>
      <c r="E10" s="13" t="s">
        <v>871</v>
      </c>
      <c r="F10" s="43" t="s">
        <v>115</v>
      </c>
      <c r="G10" s="13" t="s">
        <v>16</v>
      </c>
      <c r="H10" s="13" t="s">
        <v>80</v>
      </c>
      <c r="I10" s="13" t="s">
        <v>437</v>
      </c>
      <c r="J10" s="11" t="s">
        <v>123</v>
      </c>
      <c r="K10" s="11" t="s">
        <v>109</v>
      </c>
      <c r="L10" s="11" t="s">
        <v>123</v>
      </c>
      <c r="M10" s="54" t="s">
        <v>123</v>
      </c>
      <c r="N10" s="54" t="s">
        <v>133</v>
      </c>
      <c r="O10" s="13"/>
      <c r="P10" s="54" t="s">
        <v>222</v>
      </c>
      <c r="Q10" s="13"/>
      <c r="R10" s="54" t="s">
        <v>123</v>
      </c>
      <c r="S10" s="55" t="s">
        <v>123</v>
      </c>
      <c r="T10" s="13"/>
      <c r="U10" s="54" t="s">
        <v>123</v>
      </c>
      <c r="V10" s="54" t="s">
        <v>123</v>
      </c>
      <c r="W10" s="54" t="s">
        <v>123</v>
      </c>
      <c r="X10" s="13"/>
      <c r="Y10" s="54" t="s">
        <v>123</v>
      </c>
      <c r="Z10" s="54" t="s">
        <v>123</v>
      </c>
      <c r="AA10" s="54" t="s">
        <v>123</v>
      </c>
      <c r="AB10" s="54" t="s">
        <v>123</v>
      </c>
      <c r="AC10" s="54" t="s">
        <v>123</v>
      </c>
      <c r="AD10" s="54" t="s">
        <v>123</v>
      </c>
      <c r="AE10" s="54" t="s">
        <v>123</v>
      </c>
      <c r="AF10" s="54" t="s">
        <v>123</v>
      </c>
      <c r="AG10" s="13"/>
      <c r="AH10" s="54" t="s">
        <v>123</v>
      </c>
      <c r="AI10" s="54" t="s">
        <v>123</v>
      </c>
      <c r="AJ10" s="13"/>
      <c r="AK10" s="13"/>
      <c r="AL10" s="54" t="s">
        <v>123</v>
      </c>
      <c r="AM10" s="13"/>
      <c r="AN10" s="54" t="s">
        <v>123</v>
      </c>
      <c r="AO10" s="13"/>
      <c r="AP10" s="54" t="s">
        <v>123</v>
      </c>
      <c r="AQ10" s="13"/>
      <c r="AR10" s="13"/>
      <c r="AS10" s="13"/>
    </row>
    <row r="11" spans="1:45" ht="115.2" x14ac:dyDescent="0.3">
      <c r="A11" s="13" t="s">
        <v>835</v>
      </c>
      <c r="B11" s="13" t="s">
        <v>2563</v>
      </c>
      <c r="C11" s="13" t="s">
        <v>2039</v>
      </c>
      <c r="D11" s="13" t="s">
        <v>854</v>
      </c>
      <c r="E11" s="13" t="s">
        <v>1264</v>
      </c>
      <c r="F11" s="43" t="s">
        <v>115</v>
      </c>
      <c r="G11" s="13" t="s">
        <v>15</v>
      </c>
      <c r="H11" s="13" t="s">
        <v>68</v>
      </c>
      <c r="I11" s="13" t="s">
        <v>68</v>
      </c>
      <c r="J11" s="11" t="s">
        <v>1021</v>
      </c>
      <c r="K11" s="11" t="s">
        <v>1087</v>
      </c>
      <c r="L11" s="11" t="s">
        <v>123</v>
      </c>
      <c r="M11" s="54" t="s">
        <v>123</v>
      </c>
      <c r="N11" s="54" t="s">
        <v>1188</v>
      </c>
      <c r="O11" s="13"/>
      <c r="P11" s="54" t="s">
        <v>682</v>
      </c>
      <c r="Q11" s="13"/>
      <c r="R11" s="54">
        <v>59</v>
      </c>
      <c r="S11" s="55">
        <v>41</v>
      </c>
      <c r="T11" s="8" t="s">
        <v>1552</v>
      </c>
      <c r="U11" s="54" t="s">
        <v>123</v>
      </c>
      <c r="V11" s="54" t="s">
        <v>123</v>
      </c>
      <c r="W11" s="54" t="s">
        <v>123</v>
      </c>
      <c r="X11" s="13"/>
      <c r="Y11" s="54">
        <v>61</v>
      </c>
      <c r="Z11" s="54">
        <v>2</v>
      </c>
      <c r="AA11" s="54" t="s">
        <v>123</v>
      </c>
      <c r="AB11" s="54" t="s">
        <v>401</v>
      </c>
      <c r="AC11" s="54">
        <v>1</v>
      </c>
      <c r="AD11" s="54" t="s">
        <v>123</v>
      </c>
      <c r="AE11" s="54" t="s">
        <v>114</v>
      </c>
      <c r="AF11" s="54" t="s">
        <v>114</v>
      </c>
      <c r="AG11" s="13"/>
      <c r="AH11" s="54" t="s">
        <v>115</v>
      </c>
      <c r="AI11" s="54" t="s">
        <v>166</v>
      </c>
      <c r="AJ11" s="13" t="s">
        <v>329</v>
      </c>
      <c r="AK11" s="13"/>
      <c r="AL11" s="54" t="s">
        <v>613</v>
      </c>
      <c r="AM11" s="13"/>
      <c r="AN11" s="54" t="s">
        <v>119</v>
      </c>
      <c r="AO11" s="13"/>
      <c r="AP11" s="54" t="s">
        <v>115</v>
      </c>
      <c r="AQ11" s="13"/>
      <c r="AR11" s="13"/>
      <c r="AS11" s="13"/>
    </row>
    <row r="12" spans="1:45" ht="43.2" x14ac:dyDescent="0.3">
      <c r="A12" s="13" t="s">
        <v>993</v>
      </c>
      <c r="B12" s="13" t="s">
        <v>754</v>
      </c>
      <c r="C12" s="13" t="s">
        <v>2041</v>
      </c>
      <c r="D12" s="13" t="s">
        <v>854</v>
      </c>
      <c r="E12" s="13" t="s">
        <v>167</v>
      </c>
      <c r="F12" s="43" t="s">
        <v>115</v>
      </c>
      <c r="G12" s="13" t="s">
        <v>93</v>
      </c>
      <c r="H12" s="13" t="s">
        <v>6</v>
      </c>
      <c r="I12" s="13" t="s">
        <v>6</v>
      </c>
      <c r="J12" s="11" t="s">
        <v>1085</v>
      </c>
      <c r="K12" s="11" t="s">
        <v>1094</v>
      </c>
      <c r="L12" s="11" t="s">
        <v>123</v>
      </c>
      <c r="M12" s="54">
        <v>95384</v>
      </c>
      <c r="N12" s="54" t="s">
        <v>123</v>
      </c>
      <c r="O12" s="13"/>
      <c r="P12" s="54" t="s">
        <v>123</v>
      </c>
      <c r="Q12" s="13"/>
      <c r="R12" s="54">
        <v>100</v>
      </c>
      <c r="S12" s="55">
        <v>0</v>
      </c>
      <c r="T12" s="13"/>
      <c r="U12" s="54" t="s">
        <v>123</v>
      </c>
      <c r="V12" s="54" t="s">
        <v>123</v>
      </c>
      <c r="W12" s="54" t="s">
        <v>123</v>
      </c>
      <c r="X12" s="13"/>
      <c r="Y12" s="54" t="s">
        <v>123</v>
      </c>
      <c r="Z12" s="54" t="s">
        <v>123</v>
      </c>
      <c r="AA12" s="54" t="s">
        <v>123</v>
      </c>
      <c r="AB12" s="54" t="s">
        <v>123</v>
      </c>
      <c r="AC12" s="54" t="s">
        <v>123</v>
      </c>
      <c r="AD12" s="54" t="s">
        <v>123</v>
      </c>
      <c r="AE12" s="54" t="s">
        <v>123</v>
      </c>
      <c r="AF12" s="54" t="s">
        <v>123</v>
      </c>
      <c r="AG12" s="13"/>
      <c r="AH12" s="54" t="s">
        <v>123</v>
      </c>
      <c r="AI12" s="54" t="s">
        <v>123</v>
      </c>
      <c r="AJ12" s="13"/>
      <c r="AK12" s="13"/>
      <c r="AL12" s="54" t="s">
        <v>123</v>
      </c>
      <c r="AM12" s="13"/>
      <c r="AN12" s="54" t="s">
        <v>123</v>
      </c>
      <c r="AO12" s="13"/>
      <c r="AP12" s="54" t="s">
        <v>123</v>
      </c>
      <c r="AQ12" s="13"/>
      <c r="AR12" s="13"/>
      <c r="AS12" s="13"/>
    </row>
    <row r="13" spans="1:45" ht="115.2" x14ac:dyDescent="0.3">
      <c r="A13" s="8" t="s">
        <v>987</v>
      </c>
      <c r="B13" s="11" t="s">
        <v>806</v>
      </c>
      <c r="C13" s="11" t="s">
        <v>44</v>
      </c>
      <c r="D13" s="8" t="s">
        <v>854</v>
      </c>
      <c r="E13" s="15" t="s">
        <v>1127</v>
      </c>
      <c r="F13" s="24" t="s">
        <v>115</v>
      </c>
      <c r="G13" s="11" t="s">
        <v>16</v>
      </c>
      <c r="H13" s="11" t="s">
        <v>80</v>
      </c>
      <c r="I13" s="11" t="s">
        <v>80</v>
      </c>
      <c r="J13" s="11" t="s">
        <v>815</v>
      </c>
      <c r="K13" s="11" t="s">
        <v>816</v>
      </c>
      <c r="L13" s="11" t="s">
        <v>123</v>
      </c>
      <c r="M13" s="54" t="s">
        <v>123</v>
      </c>
      <c r="N13" s="54" t="s">
        <v>1173</v>
      </c>
      <c r="O13" s="11"/>
      <c r="P13" s="54" t="s">
        <v>748</v>
      </c>
      <c r="Q13" s="11"/>
      <c r="R13" s="54">
        <v>100</v>
      </c>
      <c r="S13" s="55">
        <v>0</v>
      </c>
      <c r="T13" s="13" t="s">
        <v>470</v>
      </c>
      <c r="U13" s="54">
        <v>100</v>
      </c>
      <c r="V13" s="54">
        <v>0</v>
      </c>
      <c r="W13" s="54" t="s">
        <v>123</v>
      </c>
      <c r="X13" s="11"/>
      <c r="Y13" s="54">
        <v>100</v>
      </c>
      <c r="Z13" s="54">
        <v>4</v>
      </c>
      <c r="AA13" s="54">
        <v>4</v>
      </c>
      <c r="AB13" s="54">
        <v>0</v>
      </c>
      <c r="AC13" s="54">
        <v>0</v>
      </c>
      <c r="AD13" s="54" t="s">
        <v>128</v>
      </c>
      <c r="AE13" s="54" t="s">
        <v>117</v>
      </c>
      <c r="AF13" s="54" t="s">
        <v>114</v>
      </c>
      <c r="AG13" s="11"/>
      <c r="AH13" s="54" t="s">
        <v>684</v>
      </c>
      <c r="AI13" s="54" t="s">
        <v>129</v>
      </c>
      <c r="AJ13" s="11"/>
      <c r="AK13" s="11"/>
      <c r="AL13" s="54" t="s">
        <v>118</v>
      </c>
      <c r="AM13" s="11"/>
      <c r="AN13" s="54" t="s">
        <v>614</v>
      </c>
      <c r="AO13" s="11"/>
      <c r="AP13" s="54" t="s">
        <v>114</v>
      </c>
      <c r="AQ13" s="8" t="s">
        <v>471</v>
      </c>
      <c r="AR13" s="13"/>
      <c r="AS13" s="13"/>
    </row>
    <row r="14" spans="1:45" ht="28.8" x14ac:dyDescent="0.3">
      <c r="A14" s="13" t="s">
        <v>925</v>
      </c>
      <c r="B14" s="13" t="s">
        <v>771</v>
      </c>
      <c r="C14" s="13" t="s">
        <v>37</v>
      </c>
      <c r="D14" s="13" t="s">
        <v>854</v>
      </c>
      <c r="E14" s="13" t="s">
        <v>245</v>
      </c>
      <c r="F14" s="43" t="s">
        <v>115</v>
      </c>
      <c r="G14" s="13" t="s">
        <v>22</v>
      </c>
      <c r="H14" s="13" t="s">
        <v>22</v>
      </c>
      <c r="I14" s="13" t="s">
        <v>246</v>
      </c>
      <c r="J14" s="11" t="s">
        <v>123</v>
      </c>
      <c r="K14" s="11" t="s">
        <v>898</v>
      </c>
      <c r="L14" s="11" t="s">
        <v>123</v>
      </c>
      <c r="M14" s="54" t="s">
        <v>123</v>
      </c>
      <c r="N14" s="54" t="s">
        <v>123</v>
      </c>
      <c r="O14" s="13"/>
      <c r="P14" s="54" t="s">
        <v>123</v>
      </c>
      <c r="Q14" s="13"/>
      <c r="R14" s="54" t="s">
        <v>123</v>
      </c>
      <c r="S14" s="55" t="s">
        <v>123</v>
      </c>
      <c r="T14" s="13"/>
      <c r="U14" s="54" t="s">
        <v>123</v>
      </c>
      <c r="V14" s="54" t="s">
        <v>123</v>
      </c>
      <c r="W14" s="54" t="s">
        <v>123</v>
      </c>
      <c r="X14" s="13"/>
      <c r="Y14" s="54" t="s">
        <v>123</v>
      </c>
      <c r="Z14" s="54" t="s">
        <v>123</v>
      </c>
      <c r="AA14" s="54" t="s">
        <v>123</v>
      </c>
      <c r="AB14" s="54" t="s">
        <v>123</v>
      </c>
      <c r="AC14" s="54" t="s">
        <v>123</v>
      </c>
      <c r="AD14" s="54" t="s">
        <v>123</v>
      </c>
      <c r="AE14" s="54" t="s">
        <v>123</v>
      </c>
      <c r="AF14" s="54" t="s">
        <v>123</v>
      </c>
      <c r="AG14" s="13"/>
      <c r="AH14" s="54" t="s">
        <v>123</v>
      </c>
      <c r="AI14" s="54" t="s">
        <v>123</v>
      </c>
      <c r="AJ14" s="13"/>
      <c r="AK14" s="13"/>
      <c r="AL14" s="54" t="s">
        <v>123</v>
      </c>
      <c r="AM14" s="13"/>
      <c r="AN14" s="54" t="s">
        <v>123</v>
      </c>
      <c r="AO14" s="13"/>
      <c r="AP14" s="54" t="s">
        <v>123</v>
      </c>
      <c r="AQ14" s="13" t="s">
        <v>453</v>
      </c>
      <c r="AR14" s="13"/>
      <c r="AS14" s="13"/>
    </row>
    <row r="15" spans="1:45" ht="72" x14ac:dyDescent="0.3">
      <c r="A15" s="13" t="s">
        <v>930</v>
      </c>
      <c r="B15" s="13" t="s">
        <v>769</v>
      </c>
      <c r="C15" s="13" t="s">
        <v>38</v>
      </c>
      <c r="D15" s="13" t="s">
        <v>854</v>
      </c>
      <c r="E15" s="13" t="s">
        <v>163</v>
      </c>
      <c r="F15" s="43" t="s">
        <v>115</v>
      </c>
      <c r="G15" s="13" t="s">
        <v>93</v>
      </c>
      <c r="H15" s="13" t="s">
        <v>6</v>
      </c>
      <c r="I15" s="13" t="s">
        <v>6</v>
      </c>
      <c r="J15" s="11" t="s">
        <v>1005</v>
      </c>
      <c r="K15" s="11" t="s">
        <v>731</v>
      </c>
      <c r="L15" s="11" t="s">
        <v>123</v>
      </c>
      <c r="M15" s="54" t="s">
        <v>123</v>
      </c>
      <c r="N15" s="54" t="s">
        <v>127</v>
      </c>
      <c r="O15" s="13"/>
      <c r="P15" s="54" t="s">
        <v>1228</v>
      </c>
      <c r="Q15" s="13"/>
      <c r="R15" s="54">
        <v>100</v>
      </c>
      <c r="S15" s="55">
        <v>0</v>
      </c>
      <c r="T15" s="13"/>
      <c r="U15" s="54" t="s">
        <v>123</v>
      </c>
      <c r="V15" s="54" t="s">
        <v>123</v>
      </c>
      <c r="W15" s="54" t="s">
        <v>123</v>
      </c>
      <c r="X15" s="13"/>
      <c r="Y15" s="54">
        <v>100</v>
      </c>
      <c r="Z15" s="54">
        <v>0</v>
      </c>
      <c r="AA15" s="54">
        <v>0</v>
      </c>
      <c r="AB15" s="54">
        <v>0</v>
      </c>
      <c r="AC15" s="54">
        <v>0</v>
      </c>
      <c r="AD15" s="54">
        <v>2872.04</v>
      </c>
      <c r="AE15" s="54" t="s">
        <v>123</v>
      </c>
      <c r="AF15" s="54" t="s">
        <v>123</v>
      </c>
      <c r="AG15" s="13"/>
      <c r="AH15" s="54" t="s">
        <v>114</v>
      </c>
      <c r="AI15" s="54" t="s">
        <v>326</v>
      </c>
      <c r="AJ15" s="13"/>
      <c r="AK15" s="13" t="s">
        <v>1324</v>
      </c>
      <c r="AL15" s="54" t="s">
        <v>123</v>
      </c>
      <c r="AM15" s="13"/>
      <c r="AN15" s="54" t="s">
        <v>119</v>
      </c>
      <c r="AO15" s="13"/>
      <c r="AP15" s="54" t="s">
        <v>114</v>
      </c>
      <c r="AQ15" s="8" t="s">
        <v>495</v>
      </c>
      <c r="AR15" s="13"/>
      <c r="AS15" s="13"/>
    </row>
    <row r="16" spans="1:45" ht="100.8" x14ac:dyDescent="0.3">
      <c r="A16" s="39" t="s">
        <v>932</v>
      </c>
      <c r="B16" s="38" t="s">
        <v>772</v>
      </c>
      <c r="C16" s="41" t="s">
        <v>2041</v>
      </c>
      <c r="D16" s="13" t="s">
        <v>854</v>
      </c>
      <c r="E16" s="39" t="s">
        <v>324</v>
      </c>
      <c r="F16" s="43" t="s">
        <v>115</v>
      </c>
      <c r="G16" s="13" t="s">
        <v>15</v>
      </c>
      <c r="H16" s="13" t="s">
        <v>70</v>
      </c>
      <c r="I16" s="13" t="s">
        <v>70</v>
      </c>
      <c r="J16" s="11" t="s">
        <v>234</v>
      </c>
      <c r="K16" s="11" t="s">
        <v>224</v>
      </c>
      <c r="L16" s="11" t="s">
        <v>123</v>
      </c>
      <c r="M16" s="54" t="s">
        <v>123</v>
      </c>
      <c r="N16" s="54" t="s">
        <v>127</v>
      </c>
      <c r="O16" s="13"/>
      <c r="P16" s="54" t="s">
        <v>223</v>
      </c>
      <c r="Q16" s="13"/>
      <c r="R16" s="54">
        <v>100</v>
      </c>
      <c r="S16" s="55">
        <v>0</v>
      </c>
      <c r="T16" s="8" t="s">
        <v>388</v>
      </c>
      <c r="U16" s="54" t="s">
        <v>123</v>
      </c>
      <c r="V16" s="54" t="s">
        <v>123</v>
      </c>
      <c r="W16" s="54" t="s">
        <v>123</v>
      </c>
      <c r="X16" s="13"/>
      <c r="Y16" s="54">
        <v>0</v>
      </c>
      <c r="Z16" s="54">
        <v>0</v>
      </c>
      <c r="AA16" s="54">
        <v>0</v>
      </c>
      <c r="AB16" s="54">
        <v>0</v>
      </c>
      <c r="AC16" s="54">
        <v>0</v>
      </c>
      <c r="AD16" s="54">
        <v>0</v>
      </c>
      <c r="AE16" s="54">
        <v>0</v>
      </c>
      <c r="AF16" s="54" t="s">
        <v>123</v>
      </c>
      <c r="AG16" s="13"/>
      <c r="AH16" s="54" t="s">
        <v>114</v>
      </c>
      <c r="AI16" s="54" t="s">
        <v>123</v>
      </c>
      <c r="AJ16" s="13"/>
      <c r="AK16" s="13"/>
      <c r="AL16" s="54" t="s">
        <v>118</v>
      </c>
      <c r="AM16" s="13"/>
      <c r="AN16" s="54" t="s">
        <v>123</v>
      </c>
      <c r="AO16" s="13"/>
      <c r="AP16" s="54" t="s">
        <v>114</v>
      </c>
      <c r="AQ16" s="13"/>
      <c r="AR16" s="73"/>
      <c r="AS16" s="73"/>
    </row>
    <row r="17" spans="1:45" ht="100.8" x14ac:dyDescent="0.3">
      <c r="A17" s="13" t="s">
        <v>934</v>
      </c>
      <c r="B17" s="13" t="s">
        <v>773</v>
      </c>
      <c r="C17" s="13" t="s">
        <v>38</v>
      </c>
      <c r="D17" s="13" t="s">
        <v>854</v>
      </c>
      <c r="E17" s="13" t="s">
        <v>492</v>
      </c>
      <c r="F17" s="43" t="s">
        <v>115</v>
      </c>
      <c r="G17" s="13" t="s">
        <v>93</v>
      </c>
      <c r="H17" s="13" t="s">
        <v>6</v>
      </c>
      <c r="I17" s="13" t="s">
        <v>6</v>
      </c>
      <c r="J17" s="11" t="s">
        <v>1062</v>
      </c>
      <c r="K17" s="11" t="s">
        <v>707</v>
      </c>
      <c r="L17" s="11" t="s">
        <v>123</v>
      </c>
      <c r="M17" s="54" t="s">
        <v>123</v>
      </c>
      <c r="N17" s="54" t="s">
        <v>1164</v>
      </c>
      <c r="O17" s="13"/>
      <c r="P17" s="54" t="s">
        <v>1231</v>
      </c>
      <c r="Q17" s="13"/>
      <c r="R17" s="54">
        <v>100</v>
      </c>
      <c r="S17" s="55">
        <v>0</v>
      </c>
      <c r="T17" s="13"/>
      <c r="U17" s="54" t="s">
        <v>123</v>
      </c>
      <c r="V17" s="54" t="s">
        <v>123</v>
      </c>
      <c r="W17" s="54" t="s">
        <v>123</v>
      </c>
      <c r="X17" s="13"/>
      <c r="Y17" s="54">
        <v>100</v>
      </c>
      <c r="Z17" s="54">
        <v>1</v>
      </c>
      <c r="AA17" s="54">
        <v>0</v>
      </c>
      <c r="AB17" s="54">
        <v>1</v>
      </c>
      <c r="AC17" s="54">
        <v>0</v>
      </c>
      <c r="AD17" s="54">
        <v>39433</v>
      </c>
      <c r="AE17" s="54" t="s">
        <v>114</v>
      </c>
      <c r="AF17" s="54" t="s">
        <v>114</v>
      </c>
      <c r="AG17" s="13"/>
      <c r="AH17" s="54" t="s">
        <v>115</v>
      </c>
      <c r="AI17" s="54" t="s">
        <v>129</v>
      </c>
      <c r="AJ17" s="13"/>
      <c r="AK17" s="13"/>
      <c r="AL17" s="54" t="s">
        <v>613</v>
      </c>
      <c r="AM17" s="13"/>
      <c r="AN17" s="54" t="s">
        <v>119</v>
      </c>
      <c r="AO17" s="13"/>
      <c r="AP17" s="54" t="s">
        <v>114</v>
      </c>
      <c r="AQ17" s="13" t="s">
        <v>493</v>
      </c>
      <c r="AR17" s="13"/>
      <c r="AS17" s="13"/>
    </row>
    <row r="18" spans="1:45" ht="144" x14ac:dyDescent="0.3">
      <c r="A18" s="13" t="s">
        <v>935</v>
      </c>
      <c r="B18" s="13" t="s">
        <v>774</v>
      </c>
      <c r="C18" s="13" t="s">
        <v>2041</v>
      </c>
      <c r="D18" s="13" t="s">
        <v>854</v>
      </c>
      <c r="E18" s="13" t="s">
        <v>163</v>
      </c>
      <c r="F18" s="43" t="s">
        <v>115</v>
      </c>
      <c r="G18" s="13" t="s">
        <v>3</v>
      </c>
      <c r="H18" s="13" t="s">
        <v>3</v>
      </c>
      <c r="I18" s="13" t="s">
        <v>488</v>
      </c>
      <c r="J18" s="11" t="s">
        <v>1025</v>
      </c>
      <c r="K18" s="11" t="s">
        <v>707</v>
      </c>
      <c r="L18" s="11" t="s">
        <v>123</v>
      </c>
      <c r="M18" s="54" t="s">
        <v>123</v>
      </c>
      <c r="N18" s="54" t="s">
        <v>1174</v>
      </c>
      <c r="O18" s="13"/>
      <c r="P18" s="54" t="s">
        <v>1232</v>
      </c>
      <c r="Q18" s="13"/>
      <c r="R18" s="54">
        <v>100</v>
      </c>
      <c r="S18" s="55">
        <v>0</v>
      </c>
      <c r="T18" s="13" t="s">
        <v>489</v>
      </c>
      <c r="U18" s="54" t="s">
        <v>123</v>
      </c>
      <c r="V18" s="54" t="s">
        <v>123</v>
      </c>
      <c r="W18" s="54" t="s">
        <v>123</v>
      </c>
      <c r="X18" s="13"/>
      <c r="Y18" s="54">
        <v>100</v>
      </c>
      <c r="Z18" s="54" t="s">
        <v>123</v>
      </c>
      <c r="AA18" s="54" t="s">
        <v>123</v>
      </c>
      <c r="AB18" s="54" t="s">
        <v>123</v>
      </c>
      <c r="AC18" s="54" t="s">
        <v>123</v>
      </c>
      <c r="AD18" s="54" t="s">
        <v>123</v>
      </c>
      <c r="AE18" s="54" t="s">
        <v>123</v>
      </c>
      <c r="AF18" s="54" t="s">
        <v>123</v>
      </c>
      <c r="AG18" s="13"/>
      <c r="AH18" s="54" t="s">
        <v>115</v>
      </c>
      <c r="AI18" s="54" t="s">
        <v>326</v>
      </c>
      <c r="AJ18" s="13"/>
      <c r="AK18" s="13" t="s">
        <v>490</v>
      </c>
      <c r="AL18" s="54" t="s">
        <v>118</v>
      </c>
      <c r="AM18" s="13"/>
      <c r="AN18" s="54" t="s">
        <v>123</v>
      </c>
      <c r="AO18" s="13"/>
      <c r="AP18" s="54" t="s">
        <v>115</v>
      </c>
      <c r="AQ18" s="8" t="s">
        <v>491</v>
      </c>
      <c r="AR18" s="13"/>
      <c r="AS18" s="13"/>
    </row>
    <row r="19" spans="1:45" ht="100.8" x14ac:dyDescent="0.3">
      <c r="A19" s="13" t="s">
        <v>936</v>
      </c>
      <c r="B19" s="13" t="s">
        <v>775</v>
      </c>
      <c r="C19" s="13" t="s">
        <v>38</v>
      </c>
      <c r="D19" s="13" t="s">
        <v>854</v>
      </c>
      <c r="E19" s="13" t="s">
        <v>163</v>
      </c>
      <c r="F19" s="43" t="s">
        <v>115</v>
      </c>
      <c r="G19" s="13" t="s">
        <v>15</v>
      </c>
      <c r="H19" s="13" t="s">
        <v>70</v>
      </c>
      <c r="I19" s="13" t="s">
        <v>70</v>
      </c>
      <c r="J19" s="11" t="s">
        <v>1025</v>
      </c>
      <c r="K19" s="11" t="s">
        <v>689</v>
      </c>
      <c r="L19" s="11">
        <v>257</v>
      </c>
      <c r="M19" s="54" t="s">
        <v>123</v>
      </c>
      <c r="N19" s="54" t="s">
        <v>123</v>
      </c>
      <c r="O19" s="13"/>
      <c r="P19" s="54" t="s">
        <v>1233</v>
      </c>
      <c r="Q19" s="13"/>
      <c r="R19" s="54">
        <v>100</v>
      </c>
      <c r="S19" s="55">
        <v>0</v>
      </c>
      <c r="T19" s="13" t="s">
        <v>354</v>
      </c>
      <c r="U19" s="54" t="s">
        <v>123</v>
      </c>
      <c r="V19" s="54" t="s">
        <v>123</v>
      </c>
      <c r="W19" s="54" t="s">
        <v>123</v>
      </c>
      <c r="X19" s="13"/>
      <c r="Y19" s="54" t="s">
        <v>123</v>
      </c>
      <c r="Z19" s="54" t="s">
        <v>123</v>
      </c>
      <c r="AA19" s="54" t="s">
        <v>123</v>
      </c>
      <c r="AB19" s="54" t="s">
        <v>123</v>
      </c>
      <c r="AC19" s="54" t="s">
        <v>123</v>
      </c>
      <c r="AD19" s="54" t="s">
        <v>123</v>
      </c>
      <c r="AE19" s="54" t="s">
        <v>123</v>
      </c>
      <c r="AF19" s="54" t="s">
        <v>123</v>
      </c>
      <c r="AG19" s="13"/>
      <c r="AH19" s="54" t="s">
        <v>123</v>
      </c>
      <c r="AI19" s="54" t="s">
        <v>123</v>
      </c>
      <c r="AJ19" s="13"/>
      <c r="AK19" s="13"/>
      <c r="AL19" s="54" t="s">
        <v>123</v>
      </c>
      <c r="AM19" s="13"/>
      <c r="AN19" s="54" t="s">
        <v>123</v>
      </c>
      <c r="AO19" s="13"/>
      <c r="AP19" s="54" t="s">
        <v>123</v>
      </c>
      <c r="AQ19" s="8" t="s">
        <v>355</v>
      </c>
      <c r="AR19" s="13"/>
      <c r="AS19" s="13"/>
    </row>
    <row r="20" spans="1:45" ht="158.4" x14ac:dyDescent="0.3">
      <c r="A20" s="13" t="s">
        <v>937</v>
      </c>
      <c r="B20" s="13" t="s">
        <v>776</v>
      </c>
      <c r="C20" s="13" t="s">
        <v>38</v>
      </c>
      <c r="D20" s="13" t="s">
        <v>854</v>
      </c>
      <c r="E20" s="13" t="s">
        <v>163</v>
      </c>
      <c r="F20" s="43" t="s">
        <v>115</v>
      </c>
      <c r="G20" s="13" t="s">
        <v>93</v>
      </c>
      <c r="H20" s="13" t="s">
        <v>6</v>
      </c>
      <c r="I20" s="13" t="s">
        <v>6</v>
      </c>
      <c r="J20" s="11" t="s">
        <v>1017</v>
      </c>
      <c r="K20" s="11" t="s">
        <v>898</v>
      </c>
      <c r="L20" s="11" t="s">
        <v>123</v>
      </c>
      <c r="M20" s="54" t="s">
        <v>123</v>
      </c>
      <c r="N20" s="54" t="s">
        <v>110</v>
      </c>
      <c r="O20" s="13"/>
      <c r="P20" s="54" t="s">
        <v>1217</v>
      </c>
      <c r="Q20" s="13"/>
      <c r="R20" s="54">
        <v>100</v>
      </c>
      <c r="S20" s="55">
        <v>0</v>
      </c>
      <c r="T20" s="13" t="s">
        <v>359</v>
      </c>
      <c r="U20" s="54" t="s">
        <v>123</v>
      </c>
      <c r="V20" s="54" t="s">
        <v>123</v>
      </c>
      <c r="W20" s="54" t="s">
        <v>123</v>
      </c>
      <c r="X20" s="13"/>
      <c r="Y20" s="54">
        <v>1.3</v>
      </c>
      <c r="Z20" s="54" t="s">
        <v>360</v>
      </c>
      <c r="AA20" s="54" t="s">
        <v>320</v>
      </c>
      <c r="AB20" s="54" t="s">
        <v>2928</v>
      </c>
      <c r="AC20" s="54">
        <v>1</v>
      </c>
      <c r="AD20" s="54" t="s">
        <v>123</v>
      </c>
      <c r="AE20" s="54" t="s">
        <v>117</v>
      </c>
      <c r="AF20" s="54" t="s">
        <v>361</v>
      </c>
      <c r="AG20" s="13"/>
      <c r="AH20" s="54" t="s">
        <v>115</v>
      </c>
      <c r="AI20" s="54" t="s">
        <v>129</v>
      </c>
      <c r="AJ20" s="13"/>
      <c r="AK20" s="13"/>
      <c r="AL20" s="54" t="s">
        <v>613</v>
      </c>
      <c r="AM20" s="13"/>
      <c r="AN20" s="54" t="s">
        <v>119</v>
      </c>
      <c r="AO20" s="13"/>
      <c r="AP20" s="54" t="s">
        <v>115</v>
      </c>
      <c r="AQ20" s="13"/>
      <c r="AR20" s="13"/>
      <c r="AS20" s="13"/>
    </row>
    <row r="21" spans="1:45" ht="100.8" x14ac:dyDescent="0.3">
      <c r="A21" s="13" t="s">
        <v>981</v>
      </c>
      <c r="B21" s="13" t="s">
        <v>779</v>
      </c>
      <c r="C21" s="13" t="s">
        <v>29</v>
      </c>
      <c r="D21" s="13" t="s">
        <v>854</v>
      </c>
      <c r="E21" s="13" t="s">
        <v>539</v>
      </c>
      <c r="F21" s="43" t="s">
        <v>115</v>
      </c>
      <c r="G21" s="13" t="s">
        <v>2</v>
      </c>
      <c r="H21" s="13" t="s">
        <v>90</v>
      </c>
      <c r="I21" s="13" t="s">
        <v>538</v>
      </c>
      <c r="J21" s="11" t="s">
        <v>1102</v>
      </c>
      <c r="K21" s="11" t="s">
        <v>618</v>
      </c>
      <c r="L21" s="11" t="s">
        <v>123</v>
      </c>
      <c r="M21" s="54" t="s">
        <v>123</v>
      </c>
      <c r="N21" s="54" t="s">
        <v>140</v>
      </c>
      <c r="O21" s="13"/>
      <c r="P21" s="54" t="s">
        <v>682</v>
      </c>
      <c r="Q21" s="13"/>
      <c r="R21" s="54">
        <v>100</v>
      </c>
      <c r="S21" s="55">
        <v>0</v>
      </c>
      <c r="T21" s="13" t="s">
        <v>136</v>
      </c>
      <c r="U21" s="54" t="s">
        <v>123</v>
      </c>
      <c r="V21" s="54" t="s">
        <v>123</v>
      </c>
      <c r="W21" s="54" t="s">
        <v>123</v>
      </c>
      <c r="X21" s="13"/>
      <c r="Y21" s="54">
        <v>100</v>
      </c>
      <c r="Z21" s="54">
        <v>0</v>
      </c>
      <c r="AA21" s="54">
        <v>0</v>
      </c>
      <c r="AB21" s="54">
        <v>0</v>
      </c>
      <c r="AC21" s="54">
        <v>0</v>
      </c>
      <c r="AD21" s="54">
        <v>0</v>
      </c>
      <c r="AE21" s="54">
        <v>0</v>
      </c>
      <c r="AF21" s="54" t="s">
        <v>123</v>
      </c>
      <c r="AG21" s="13"/>
      <c r="AH21" s="54" t="s">
        <v>114</v>
      </c>
      <c r="AI21" s="54" t="s">
        <v>123</v>
      </c>
      <c r="AJ21" s="13"/>
      <c r="AK21" s="13"/>
      <c r="AL21" s="54" t="s">
        <v>123</v>
      </c>
      <c r="AM21" s="13"/>
      <c r="AN21" s="54" t="s">
        <v>123</v>
      </c>
      <c r="AO21" s="13"/>
      <c r="AP21" s="54" t="s">
        <v>114</v>
      </c>
      <c r="AQ21" s="13"/>
      <c r="AR21" s="13"/>
      <c r="AS21" s="13"/>
    </row>
    <row r="22" spans="1:45" ht="28.8" x14ac:dyDescent="0.3">
      <c r="A22" s="13" t="s">
        <v>870</v>
      </c>
      <c r="B22" s="12" t="s">
        <v>2545</v>
      </c>
      <c r="C22" s="13" t="s">
        <v>2048</v>
      </c>
      <c r="D22" s="13" t="s">
        <v>854</v>
      </c>
      <c r="E22" s="13" t="s">
        <v>347</v>
      </c>
      <c r="F22" s="43" t="s">
        <v>115</v>
      </c>
      <c r="G22" s="13" t="s">
        <v>16</v>
      </c>
      <c r="H22" s="13" t="s">
        <v>80</v>
      </c>
      <c r="I22" s="13" t="s">
        <v>80</v>
      </c>
      <c r="J22" s="11" t="s">
        <v>126</v>
      </c>
      <c r="K22" s="11" t="s">
        <v>109</v>
      </c>
      <c r="L22" s="11" t="s">
        <v>123</v>
      </c>
      <c r="M22" s="54" t="s">
        <v>123</v>
      </c>
      <c r="N22" s="54" t="s">
        <v>127</v>
      </c>
      <c r="O22" s="13"/>
      <c r="P22" s="54" t="s">
        <v>603</v>
      </c>
      <c r="Q22" s="13"/>
      <c r="R22" s="54" t="s">
        <v>123</v>
      </c>
      <c r="S22" s="55" t="s">
        <v>123</v>
      </c>
      <c r="T22" s="13"/>
      <c r="U22" s="54" t="s">
        <v>123</v>
      </c>
      <c r="V22" s="54" t="s">
        <v>123</v>
      </c>
      <c r="W22" s="54" t="s">
        <v>123</v>
      </c>
      <c r="X22" s="13"/>
      <c r="Y22" s="54" t="s">
        <v>123</v>
      </c>
      <c r="Z22" s="54" t="s">
        <v>123</v>
      </c>
      <c r="AA22" s="54" t="s">
        <v>123</v>
      </c>
      <c r="AB22" s="54" t="s">
        <v>123</v>
      </c>
      <c r="AC22" s="54" t="s">
        <v>123</v>
      </c>
      <c r="AD22" s="54" t="s">
        <v>123</v>
      </c>
      <c r="AE22" s="54" t="s">
        <v>123</v>
      </c>
      <c r="AF22" s="54" t="s">
        <v>123</v>
      </c>
      <c r="AG22" s="13"/>
      <c r="AH22" s="54" t="s">
        <v>123</v>
      </c>
      <c r="AI22" s="54" t="s">
        <v>123</v>
      </c>
      <c r="AJ22" s="13"/>
      <c r="AK22" s="13"/>
      <c r="AL22" s="54" t="s">
        <v>123</v>
      </c>
      <c r="AM22" s="13"/>
      <c r="AN22" s="54" t="s">
        <v>123</v>
      </c>
      <c r="AO22" s="13"/>
      <c r="AP22" s="54" t="s">
        <v>123</v>
      </c>
      <c r="AQ22" s="13"/>
      <c r="AR22" s="13"/>
      <c r="AS22" s="13"/>
    </row>
    <row r="23" spans="1:45" ht="43.2" x14ac:dyDescent="0.3">
      <c r="A23" s="13" t="s">
        <v>874</v>
      </c>
      <c r="B23" s="12" t="s">
        <v>2472</v>
      </c>
      <c r="C23" s="13" t="s">
        <v>2048</v>
      </c>
      <c r="D23" s="13" t="s">
        <v>854</v>
      </c>
      <c r="E23" s="13" t="s">
        <v>309</v>
      </c>
      <c r="F23" s="43" t="s">
        <v>115</v>
      </c>
      <c r="G23" s="13" t="s">
        <v>17</v>
      </c>
      <c r="H23" s="13" t="s">
        <v>97</v>
      </c>
      <c r="I23" s="13" t="s">
        <v>291</v>
      </c>
      <c r="J23" s="11" t="s">
        <v>1039</v>
      </c>
      <c r="K23" s="11" t="s">
        <v>109</v>
      </c>
      <c r="L23" s="11">
        <v>294</v>
      </c>
      <c r="M23" s="54">
        <v>18305</v>
      </c>
      <c r="N23" s="54" t="s">
        <v>1191</v>
      </c>
      <c r="O23" s="13"/>
      <c r="P23" s="54" t="s">
        <v>1220</v>
      </c>
      <c r="Q23" s="13"/>
      <c r="R23" s="54">
        <v>100</v>
      </c>
      <c r="S23" s="55">
        <v>0</v>
      </c>
      <c r="T23" s="13" t="s">
        <v>292</v>
      </c>
      <c r="U23" s="54" t="s">
        <v>123</v>
      </c>
      <c r="V23" s="54" t="s">
        <v>123</v>
      </c>
      <c r="W23" s="54" t="s">
        <v>123</v>
      </c>
      <c r="X23" s="13"/>
      <c r="Y23" s="54">
        <v>100</v>
      </c>
      <c r="Z23" s="54">
        <v>1</v>
      </c>
      <c r="AA23" s="54">
        <v>1</v>
      </c>
      <c r="AB23" s="54">
        <v>0</v>
      </c>
      <c r="AC23" s="54">
        <v>1</v>
      </c>
      <c r="AD23" s="54">
        <v>0</v>
      </c>
      <c r="AE23" s="54">
        <v>0</v>
      </c>
      <c r="AF23" s="54" t="s">
        <v>114</v>
      </c>
      <c r="AG23" s="13"/>
      <c r="AH23" s="54" t="s">
        <v>115</v>
      </c>
      <c r="AI23" s="54" t="s">
        <v>129</v>
      </c>
      <c r="AJ23" s="13"/>
      <c r="AK23" s="13"/>
      <c r="AL23" s="54" t="s">
        <v>613</v>
      </c>
      <c r="AM23" s="13"/>
      <c r="AN23" s="54" t="s">
        <v>126</v>
      </c>
      <c r="AO23" s="13" t="s">
        <v>123</v>
      </c>
      <c r="AP23" s="54" t="s">
        <v>114</v>
      </c>
      <c r="AQ23" s="13" t="s">
        <v>293</v>
      </c>
      <c r="AR23" s="13"/>
      <c r="AS23" s="13"/>
    </row>
    <row r="24" spans="1:45" ht="115.2" x14ac:dyDescent="0.3">
      <c r="A24" s="13" t="s">
        <v>879</v>
      </c>
      <c r="B24" s="13" t="s">
        <v>2483</v>
      </c>
      <c r="C24" s="13" t="s">
        <v>2048</v>
      </c>
      <c r="D24" s="13" t="s">
        <v>854</v>
      </c>
      <c r="E24" s="13" t="s">
        <v>880</v>
      </c>
      <c r="F24" s="43" t="s">
        <v>115</v>
      </c>
      <c r="G24" s="13" t="s">
        <v>20</v>
      </c>
      <c r="H24" s="13" t="s">
        <v>64</v>
      </c>
      <c r="I24" s="13" t="s">
        <v>996</v>
      </c>
      <c r="J24" s="11" t="s">
        <v>159</v>
      </c>
      <c r="K24" s="11" t="s">
        <v>109</v>
      </c>
      <c r="L24" s="11" t="s">
        <v>123</v>
      </c>
      <c r="M24" s="54" t="s">
        <v>123</v>
      </c>
      <c r="N24" s="54" t="s">
        <v>1158</v>
      </c>
      <c r="O24" s="13"/>
      <c r="P24" s="54" t="s">
        <v>111</v>
      </c>
      <c r="Q24" s="13"/>
      <c r="R24" s="54">
        <v>100</v>
      </c>
      <c r="S24" s="55">
        <v>0</v>
      </c>
      <c r="T24" s="13" t="s">
        <v>510</v>
      </c>
      <c r="U24" s="54" t="s">
        <v>123</v>
      </c>
      <c r="V24" s="54" t="s">
        <v>123</v>
      </c>
      <c r="W24" s="54" t="s">
        <v>123</v>
      </c>
      <c r="X24" s="13"/>
      <c r="Y24" s="54">
        <v>0</v>
      </c>
      <c r="Z24" s="54" t="s">
        <v>511</v>
      </c>
      <c r="AA24" s="54">
        <v>1</v>
      </c>
      <c r="AB24" s="54" t="s">
        <v>123</v>
      </c>
      <c r="AC24" s="54">
        <v>1</v>
      </c>
      <c r="AD24" s="54">
        <v>0</v>
      </c>
      <c r="AE24" s="54" t="s">
        <v>123</v>
      </c>
      <c r="AF24" s="54" t="s">
        <v>123</v>
      </c>
      <c r="AG24" s="13"/>
      <c r="AH24" s="54" t="s">
        <v>114</v>
      </c>
      <c r="AI24" s="54" t="s">
        <v>158</v>
      </c>
      <c r="AJ24" s="13"/>
      <c r="AK24" s="13"/>
      <c r="AL24" s="54" t="s">
        <v>123</v>
      </c>
      <c r="AM24" s="13"/>
      <c r="AN24" s="54" t="s">
        <v>123</v>
      </c>
      <c r="AO24" s="13"/>
      <c r="AP24" s="54" t="s">
        <v>123</v>
      </c>
      <c r="AQ24" s="8" t="s">
        <v>512</v>
      </c>
      <c r="AR24" s="13"/>
      <c r="AS24" s="13"/>
    </row>
    <row r="25" spans="1:45" ht="72" x14ac:dyDescent="0.3">
      <c r="A25" s="13" t="s">
        <v>933</v>
      </c>
      <c r="B25" s="13" t="s">
        <v>809</v>
      </c>
      <c r="C25" s="13" t="s">
        <v>2041</v>
      </c>
      <c r="D25" s="13" t="s">
        <v>854</v>
      </c>
      <c r="E25" s="13" t="s">
        <v>324</v>
      </c>
      <c r="F25" s="43" t="s">
        <v>115</v>
      </c>
      <c r="G25" s="13" t="s">
        <v>93</v>
      </c>
      <c r="H25" s="13" t="s">
        <v>6</v>
      </c>
      <c r="I25" s="13" t="s">
        <v>6</v>
      </c>
      <c r="J25" s="11" t="s">
        <v>1025</v>
      </c>
      <c r="K25" s="11" t="s">
        <v>731</v>
      </c>
      <c r="L25" s="11" t="s">
        <v>123</v>
      </c>
      <c r="M25" s="54" t="s">
        <v>123</v>
      </c>
      <c r="N25" s="54" t="s">
        <v>127</v>
      </c>
      <c r="O25" s="13"/>
      <c r="P25" s="54" t="s">
        <v>1230</v>
      </c>
      <c r="Q25" s="13"/>
      <c r="R25" s="54">
        <v>100</v>
      </c>
      <c r="S25" s="55">
        <v>0</v>
      </c>
      <c r="T25" s="13"/>
      <c r="U25" s="54" t="s">
        <v>123</v>
      </c>
      <c r="V25" s="54" t="s">
        <v>123</v>
      </c>
      <c r="W25" s="54" t="s">
        <v>113</v>
      </c>
      <c r="X25" s="13"/>
      <c r="Y25" s="54" t="s">
        <v>123</v>
      </c>
      <c r="Z25" s="54" t="s">
        <v>123</v>
      </c>
      <c r="AA25" s="54" t="s">
        <v>123</v>
      </c>
      <c r="AB25" s="54" t="s">
        <v>123</v>
      </c>
      <c r="AC25" s="54">
        <v>0</v>
      </c>
      <c r="AD25" s="54" t="s">
        <v>123</v>
      </c>
      <c r="AE25" s="54" t="s">
        <v>123</v>
      </c>
      <c r="AF25" s="54" t="s">
        <v>123</v>
      </c>
      <c r="AG25" s="13"/>
      <c r="AH25" s="54" t="s">
        <v>114</v>
      </c>
      <c r="AI25" s="54" t="s">
        <v>123</v>
      </c>
      <c r="AJ25" s="13"/>
      <c r="AK25" s="13"/>
      <c r="AL25" s="54" t="s">
        <v>123</v>
      </c>
      <c r="AM25" s="13"/>
      <c r="AN25" s="54" t="s">
        <v>123</v>
      </c>
      <c r="AO25" s="13"/>
      <c r="AP25" s="54" t="s">
        <v>115</v>
      </c>
      <c r="AQ25" s="13"/>
      <c r="AR25" s="13"/>
      <c r="AS25" s="13"/>
    </row>
    <row r="26" spans="1:45" ht="120" customHeight="1" x14ac:dyDescent="0.3">
      <c r="A26" s="13" t="s">
        <v>836</v>
      </c>
      <c r="B26" s="13" t="s">
        <v>2572</v>
      </c>
      <c r="C26" s="13" t="s">
        <v>2039</v>
      </c>
      <c r="D26" s="13" t="s">
        <v>854</v>
      </c>
      <c r="E26" s="13" t="s">
        <v>377</v>
      </c>
      <c r="F26" s="43" t="s">
        <v>115</v>
      </c>
      <c r="G26" s="13" t="s">
        <v>63</v>
      </c>
      <c r="H26" s="13" t="s">
        <v>8</v>
      </c>
      <c r="I26" s="13" t="s">
        <v>346</v>
      </c>
      <c r="J26" s="11" t="s">
        <v>1020</v>
      </c>
      <c r="K26" s="11" t="s">
        <v>711</v>
      </c>
      <c r="L26" s="11" t="s">
        <v>123</v>
      </c>
      <c r="M26" s="54" t="s">
        <v>123</v>
      </c>
      <c r="N26" s="54" t="s">
        <v>1162</v>
      </c>
      <c r="O26" s="13"/>
      <c r="P26" s="54" t="s">
        <v>1206</v>
      </c>
      <c r="Q26" s="13"/>
      <c r="R26" s="54">
        <v>100</v>
      </c>
      <c r="S26" s="55">
        <v>0</v>
      </c>
      <c r="T26" s="13"/>
      <c r="U26" s="54" t="s">
        <v>123</v>
      </c>
      <c r="V26" s="54" t="s">
        <v>123</v>
      </c>
      <c r="W26" s="54" t="s">
        <v>123</v>
      </c>
      <c r="X26" s="13"/>
      <c r="Y26" s="54">
        <v>100</v>
      </c>
      <c r="Z26" s="54">
        <v>0</v>
      </c>
      <c r="AA26" s="54">
        <v>0</v>
      </c>
      <c r="AB26" s="54">
        <v>0</v>
      </c>
      <c r="AC26" s="54">
        <v>0</v>
      </c>
      <c r="AD26" s="54">
        <v>0</v>
      </c>
      <c r="AE26" s="54">
        <v>0</v>
      </c>
      <c r="AF26" s="54" t="s">
        <v>114</v>
      </c>
      <c r="AG26" s="13"/>
      <c r="AH26" s="54" t="s">
        <v>114</v>
      </c>
      <c r="AI26" s="54" t="s">
        <v>123</v>
      </c>
      <c r="AJ26" s="13"/>
      <c r="AK26" s="13"/>
      <c r="AL26" s="54" t="s">
        <v>123</v>
      </c>
      <c r="AM26" s="13"/>
      <c r="AN26" s="54" t="s">
        <v>123</v>
      </c>
      <c r="AO26" s="13"/>
      <c r="AP26" s="54" t="s">
        <v>114</v>
      </c>
      <c r="AQ26" s="8" t="s">
        <v>1106</v>
      </c>
      <c r="AR26" s="13"/>
      <c r="AS26" s="13"/>
    </row>
    <row r="27" spans="1:45" ht="86.4" x14ac:dyDescent="0.3">
      <c r="A27" s="13" t="s">
        <v>831</v>
      </c>
      <c r="B27" s="13" t="s">
        <v>2560</v>
      </c>
      <c r="C27" s="13" t="s">
        <v>2039</v>
      </c>
      <c r="D27" s="13" t="s">
        <v>854</v>
      </c>
      <c r="E27" s="13" t="s">
        <v>219</v>
      </c>
      <c r="F27" s="43" t="s">
        <v>115</v>
      </c>
      <c r="G27" s="13" t="s">
        <v>9</v>
      </c>
      <c r="H27" s="13" t="s">
        <v>72</v>
      </c>
      <c r="I27" s="13" t="s">
        <v>72</v>
      </c>
      <c r="J27" s="11" t="s">
        <v>1018</v>
      </c>
      <c r="K27" s="11" t="s">
        <v>711</v>
      </c>
      <c r="L27" s="11" t="s">
        <v>123</v>
      </c>
      <c r="M27" s="54" t="s">
        <v>123</v>
      </c>
      <c r="N27" s="54" t="s">
        <v>127</v>
      </c>
      <c r="O27" s="13"/>
      <c r="P27" s="54" t="s">
        <v>682</v>
      </c>
      <c r="Q27" s="13"/>
      <c r="R27" s="54">
        <v>100</v>
      </c>
      <c r="S27" s="55">
        <v>0</v>
      </c>
      <c r="T27" s="13" t="s">
        <v>407</v>
      </c>
      <c r="U27" s="54" t="s">
        <v>123</v>
      </c>
      <c r="V27" s="54" t="s">
        <v>123</v>
      </c>
      <c r="W27" s="54" t="s">
        <v>123</v>
      </c>
      <c r="X27" s="13"/>
      <c r="Y27" s="54">
        <v>0</v>
      </c>
      <c r="Z27" s="54" t="s">
        <v>123</v>
      </c>
      <c r="AA27" s="54" t="s">
        <v>123</v>
      </c>
      <c r="AB27" s="54" t="s">
        <v>123</v>
      </c>
      <c r="AC27" s="54" t="s">
        <v>123</v>
      </c>
      <c r="AD27" s="54" t="s">
        <v>123</v>
      </c>
      <c r="AE27" s="54" t="s">
        <v>123</v>
      </c>
      <c r="AF27" s="54" t="s">
        <v>123</v>
      </c>
      <c r="AG27" s="13"/>
      <c r="AH27" s="54" t="s">
        <v>114</v>
      </c>
      <c r="AI27" s="54" t="s">
        <v>123</v>
      </c>
      <c r="AJ27" s="13"/>
      <c r="AK27" s="13"/>
      <c r="AL27" s="54" t="s">
        <v>123</v>
      </c>
      <c r="AM27" s="13"/>
      <c r="AN27" s="54" t="s">
        <v>123</v>
      </c>
      <c r="AO27" s="13"/>
      <c r="AP27" s="54" t="s">
        <v>123</v>
      </c>
      <c r="AQ27" s="13" t="s">
        <v>408</v>
      </c>
      <c r="AR27" s="13"/>
      <c r="AS27" s="13"/>
    </row>
    <row r="28" spans="1:45" ht="126.75" customHeight="1" x14ac:dyDescent="0.3">
      <c r="A28" s="13" t="s">
        <v>839</v>
      </c>
      <c r="B28" s="12" t="s">
        <v>1819</v>
      </c>
      <c r="C28" s="13" t="s">
        <v>2039</v>
      </c>
      <c r="D28" s="13" t="s">
        <v>854</v>
      </c>
      <c r="E28" s="13" t="s">
        <v>219</v>
      </c>
      <c r="F28" s="43" t="s">
        <v>115</v>
      </c>
      <c r="G28" s="13" t="s">
        <v>9</v>
      </c>
      <c r="H28" s="13" t="s">
        <v>73</v>
      </c>
      <c r="I28" s="13" t="s">
        <v>73</v>
      </c>
      <c r="J28" s="11" t="s">
        <v>1024</v>
      </c>
      <c r="K28" s="11" t="s">
        <v>702</v>
      </c>
      <c r="L28" s="11" t="s">
        <v>123</v>
      </c>
      <c r="M28" s="54" t="s">
        <v>123</v>
      </c>
      <c r="N28" s="54" t="s">
        <v>123</v>
      </c>
      <c r="O28" s="13"/>
      <c r="P28" s="54" t="s">
        <v>123</v>
      </c>
      <c r="Q28" s="13"/>
      <c r="R28" s="54">
        <v>100</v>
      </c>
      <c r="S28" s="55">
        <v>0</v>
      </c>
      <c r="T28" s="13"/>
      <c r="U28" s="54" t="s">
        <v>123</v>
      </c>
      <c r="V28" s="54" t="s">
        <v>123</v>
      </c>
      <c r="W28" s="54" t="s">
        <v>123</v>
      </c>
      <c r="X28" s="13"/>
      <c r="Y28" s="54" t="s">
        <v>123</v>
      </c>
      <c r="Z28" s="54" t="s">
        <v>123</v>
      </c>
      <c r="AA28" s="54" t="s">
        <v>123</v>
      </c>
      <c r="AB28" s="54" t="s">
        <v>123</v>
      </c>
      <c r="AC28" s="54" t="s">
        <v>123</v>
      </c>
      <c r="AD28" s="54" t="s">
        <v>123</v>
      </c>
      <c r="AE28" s="54" t="s">
        <v>123</v>
      </c>
      <c r="AF28" s="54" t="s">
        <v>123</v>
      </c>
      <c r="AG28" s="13"/>
      <c r="AH28" s="54" t="s">
        <v>123</v>
      </c>
      <c r="AI28" s="54" t="s">
        <v>123</v>
      </c>
      <c r="AJ28" s="13"/>
      <c r="AK28" s="13"/>
      <c r="AL28" s="54" t="s">
        <v>123</v>
      </c>
      <c r="AM28" s="13"/>
      <c r="AN28" s="54" t="s">
        <v>123</v>
      </c>
      <c r="AO28" s="13"/>
      <c r="AP28" s="54" t="s">
        <v>123</v>
      </c>
      <c r="AQ28" s="13"/>
      <c r="AR28" s="13"/>
      <c r="AS28" s="13"/>
    </row>
    <row r="29" spans="1:45" ht="115.2" x14ac:dyDescent="0.3">
      <c r="A29" s="13" t="s">
        <v>842</v>
      </c>
      <c r="B29" s="12" t="s">
        <v>2626</v>
      </c>
      <c r="C29" s="13" t="s">
        <v>2039</v>
      </c>
      <c r="D29" s="13" t="s">
        <v>854</v>
      </c>
      <c r="E29" s="13" t="s">
        <v>163</v>
      </c>
      <c r="F29" s="43" t="s">
        <v>115</v>
      </c>
      <c r="G29" s="13" t="s">
        <v>19</v>
      </c>
      <c r="H29" s="13" t="s">
        <v>19</v>
      </c>
      <c r="I29" s="13" t="s">
        <v>191</v>
      </c>
      <c r="J29" s="11" t="s">
        <v>1020</v>
      </c>
      <c r="K29" s="11" t="s">
        <v>711</v>
      </c>
      <c r="L29" s="11" t="s">
        <v>123</v>
      </c>
      <c r="M29" s="54" t="s">
        <v>123</v>
      </c>
      <c r="N29" s="54" t="s">
        <v>140</v>
      </c>
      <c r="O29" s="13"/>
      <c r="P29" s="54" t="s">
        <v>1211</v>
      </c>
      <c r="Q29" s="13"/>
      <c r="R29" s="54">
        <v>100</v>
      </c>
      <c r="S29" s="55">
        <v>0</v>
      </c>
      <c r="T29" s="13" t="s">
        <v>513</v>
      </c>
      <c r="U29" s="54" t="s">
        <v>123</v>
      </c>
      <c r="V29" s="54" t="s">
        <v>123</v>
      </c>
      <c r="W29" s="54" t="s">
        <v>123</v>
      </c>
      <c r="X29" s="13"/>
      <c r="Y29" s="54">
        <v>0</v>
      </c>
      <c r="Z29" s="54">
        <v>0</v>
      </c>
      <c r="AA29" s="54">
        <v>0</v>
      </c>
      <c r="AB29" s="54">
        <v>0</v>
      </c>
      <c r="AC29" s="54">
        <v>0</v>
      </c>
      <c r="AD29" s="54">
        <v>0</v>
      </c>
      <c r="AE29" s="54">
        <v>0</v>
      </c>
      <c r="AF29" s="54" t="s">
        <v>123</v>
      </c>
      <c r="AG29" s="13"/>
      <c r="AH29" s="54" t="s">
        <v>114</v>
      </c>
      <c r="AI29" s="54" t="s">
        <v>123</v>
      </c>
      <c r="AJ29" s="13"/>
      <c r="AK29" s="13"/>
      <c r="AL29" s="54" t="s">
        <v>123</v>
      </c>
      <c r="AM29" s="13"/>
      <c r="AN29" s="54" t="s">
        <v>123</v>
      </c>
      <c r="AO29" s="13"/>
      <c r="AP29" s="54" t="s">
        <v>114</v>
      </c>
      <c r="AQ29" s="13"/>
      <c r="AR29" s="13"/>
      <c r="AS29" s="13"/>
    </row>
    <row r="30" spans="1:45" ht="72" x14ac:dyDescent="0.3">
      <c r="A30" s="13" t="s">
        <v>844</v>
      </c>
      <c r="B30" s="13" t="s">
        <v>2559</v>
      </c>
      <c r="C30" s="13" t="s">
        <v>2039</v>
      </c>
      <c r="D30" s="13" t="s">
        <v>854</v>
      </c>
      <c r="E30" s="13" t="s">
        <v>219</v>
      </c>
      <c r="F30" s="43" t="s">
        <v>115</v>
      </c>
      <c r="G30" s="13" t="s">
        <v>9</v>
      </c>
      <c r="H30" s="13" t="s">
        <v>75</v>
      </c>
      <c r="I30" s="13" t="s">
        <v>75</v>
      </c>
      <c r="J30" s="11" t="s">
        <v>237</v>
      </c>
      <c r="K30" s="11" t="s">
        <v>898</v>
      </c>
      <c r="L30" s="11" t="s">
        <v>123</v>
      </c>
      <c r="M30" s="54" t="s">
        <v>123</v>
      </c>
      <c r="N30" s="54" t="s">
        <v>1179</v>
      </c>
      <c r="O30" s="13"/>
      <c r="P30" s="54" t="s">
        <v>111</v>
      </c>
      <c r="Q30" s="13"/>
      <c r="R30" s="54">
        <v>65</v>
      </c>
      <c r="S30" s="55" t="s">
        <v>123</v>
      </c>
      <c r="T30" s="13"/>
      <c r="U30" s="54" t="s">
        <v>123</v>
      </c>
      <c r="V30" s="54" t="s">
        <v>123</v>
      </c>
      <c r="W30" s="54" t="s">
        <v>123</v>
      </c>
      <c r="X30" s="13"/>
      <c r="Y30" s="54" t="s">
        <v>123</v>
      </c>
      <c r="Z30" s="54" t="s">
        <v>123</v>
      </c>
      <c r="AA30" s="54" t="s">
        <v>123</v>
      </c>
      <c r="AB30" s="54" t="s">
        <v>123</v>
      </c>
      <c r="AC30" s="54" t="s">
        <v>123</v>
      </c>
      <c r="AD30" s="54" t="s">
        <v>123</v>
      </c>
      <c r="AE30" s="54" t="s">
        <v>123</v>
      </c>
      <c r="AF30" s="54" t="s">
        <v>123</v>
      </c>
      <c r="AG30" s="13"/>
      <c r="AH30" s="54" t="s">
        <v>123</v>
      </c>
      <c r="AI30" s="54" t="s">
        <v>123</v>
      </c>
      <c r="AJ30" s="13"/>
      <c r="AK30" s="13"/>
      <c r="AL30" s="54" t="s">
        <v>123</v>
      </c>
      <c r="AM30" s="13"/>
      <c r="AN30" s="54" t="s">
        <v>123</v>
      </c>
      <c r="AO30" s="13"/>
      <c r="AP30" s="54" t="s">
        <v>123</v>
      </c>
      <c r="AQ30" s="13" t="s">
        <v>468</v>
      </c>
      <c r="AR30" s="13"/>
      <c r="AS30" s="13"/>
    </row>
    <row r="31" spans="1:45" ht="201.6" x14ac:dyDescent="0.3">
      <c r="A31" s="13" t="s">
        <v>882</v>
      </c>
      <c r="B31" s="13" t="s">
        <v>2492</v>
      </c>
      <c r="C31" s="13" t="s">
        <v>2040</v>
      </c>
      <c r="D31" s="13" t="s">
        <v>854</v>
      </c>
      <c r="E31" s="13" t="s">
        <v>302</v>
      </c>
      <c r="F31" s="43" t="s">
        <v>115</v>
      </c>
      <c r="G31" s="13" t="s">
        <v>2</v>
      </c>
      <c r="H31" s="13" t="s">
        <v>92</v>
      </c>
      <c r="I31" s="13" t="s">
        <v>296</v>
      </c>
      <c r="J31" s="11" t="s">
        <v>1043</v>
      </c>
      <c r="K31" s="11" t="s">
        <v>109</v>
      </c>
      <c r="L31" s="11" t="s">
        <v>123</v>
      </c>
      <c r="M31" s="54" t="s">
        <v>123</v>
      </c>
      <c r="N31" s="54" t="s">
        <v>1169</v>
      </c>
      <c r="O31" s="13"/>
      <c r="P31" s="54" t="s">
        <v>1133</v>
      </c>
      <c r="Q31" s="13"/>
      <c r="R31" s="54">
        <v>92</v>
      </c>
      <c r="S31" s="55">
        <v>8</v>
      </c>
      <c r="T31" s="13"/>
      <c r="U31" s="54" t="s">
        <v>123</v>
      </c>
      <c r="V31" s="54" t="s">
        <v>123</v>
      </c>
      <c r="W31" s="54" t="s">
        <v>123</v>
      </c>
      <c r="X31" s="13"/>
      <c r="Y31" s="54" t="s">
        <v>123</v>
      </c>
      <c r="Z31" s="54" t="s">
        <v>123</v>
      </c>
      <c r="AA31" s="54" t="s">
        <v>123</v>
      </c>
      <c r="AB31" s="54" t="s">
        <v>123</v>
      </c>
      <c r="AC31" s="54" t="s">
        <v>123</v>
      </c>
      <c r="AD31" s="54" t="s">
        <v>123</v>
      </c>
      <c r="AE31" s="54" t="s">
        <v>123</v>
      </c>
      <c r="AF31" s="54" t="s">
        <v>123</v>
      </c>
      <c r="AG31" s="13"/>
      <c r="AH31" s="54" t="s">
        <v>115</v>
      </c>
      <c r="AI31" s="54" t="s">
        <v>166</v>
      </c>
      <c r="AJ31" s="13" t="s">
        <v>303</v>
      </c>
      <c r="AK31" s="13"/>
      <c r="AL31" s="54" t="s">
        <v>118</v>
      </c>
      <c r="AM31" s="13"/>
      <c r="AN31" s="54" t="s">
        <v>614</v>
      </c>
      <c r="AO31" s="13"/>
      <c r="AP31" s="54" t="s">
        <v>115</v>
      </c>
      <c r="AQ31" s="8" t="s">
        <v>352</v>
      </c>
      <c r="AR31" s="13"/>
      <c r="AS31" s="13"/>
    </row>
    <row r="32" spans="1:45" ht="100.8" x14ac:dyDescent="0.3">
      <c r="A32" s="8" t="s">
        <v>863</v>
      </c>
      <c r="B32" s="57" t="s">
        <v>1525</v>
      </c>
      <c r="C32" s="8" t="s">
        <v>2049</v>
      </c>
      <c r="D32" s="8" t="s">
        <v>854</v>
      </c>
      <c r="E32" s="11" t="s">
        <v>865</v>
      </c>
      <c r="F32" s="24" t="s">
        <v>115</v>
      </c>
      <c r="G32" s="11" t="s">
        <v>13</v>
      </c>
      <c r="H32" s="11" t="s">
        <v>62</v>
      </c>
      <c r="I32" s="11" t="s">
        <v>62</v>
      </c>
      <c r="J32" s="11" t="s">
        <v>1088</v>
      </c>
      <c r="K32" s="11" t="s">
        <v>702</v>
      </c>
      <c r="L32" s="11" t="s">
        <v>123</v>
      </c>
      <c r="M32" s="54" t="s">
        <v>123</v>
      </c>
      <c r="N32" s="54" t="s">
        <v>123</v>
      </c>
      <c r="O32" s="11"/>
      <c r="P32" s="54" t="s">
        <v>123</v>
      </c>
      <c r="Q32" s="11"/>
      <c r="R32" s="54" t="s">
        <v>123</v>
      </c>
      <c r="S32" s="55" t="s">
        <v>123</v>
      </c>
      <c r="T32" s="13"/>
      <c r="U32" s="54" t="s">
        <v>123</v>
      </c>
      <c r="V32" s="54" t="s">
        <v>123</v>
      </c>
      <c r="W32" s="54" t="s">
        <v>123</v>
      </c>
      <c r="X32" s="11"/>
      <c r="Y32" s="54" t="s">
        <v>123</v>
      </c>
      <c r="Z32" s="54" t="s">
        <v>123</v>
      </c>
      <c r="AA32" s="54" t="s">
        <v>123</v>
      </c>
      <c r="AB32" s="54" t="s">
        <v>123</v>
      </c>
      <c r="AC32" s="54" t="s">
        <v>123</v>
      </c>
      <c r="AD32" s="54" t="s">
        <v>123</v>
      </c>
      <c r="AE32" s="54" t="s">
        <v>123</v>
      </c>
      <c r="AF32" s="54" t="s">
        <v>123</v>
      </c>
      <c r="AG32" s="11"/>
      <c r="AH32" s="54" t="s">
        <v>123</v>
      </c>
      <c r="AI32" s="54" t="s">
        <v>123</v>
      </c>
      <c r="AJ32" s="11"/>
      <c r="AK32" s="11"/>
      <c r="AL32" s="54" t="s">
        <v>123</v>
      </c>
      <c r="AM32" s="11"/>
      <c r="AN32" s="54" t="s">
        <v>123</v>
      </c>
      <c r="AO32" s="11"/>
      <c r="AP32" s="54" t="s">
        <v>123</v>
      </c>
      <c r="AQ32" s="8"/>
      <c r="AR32" s="13"/>
      <c r="AS32" s="13"/>
    </row>
    <row r="33" spans="1:45" ht="129.6" x14ac:dyDescent="0.3">
      <c r="A33" s="13" t="s">
        <v>833</v>
      </c>
      <c r="B33" s="13" t="s">
        <v>1517</v>
      </c>
      <c r="C33" s="13" t="s">
        <v>2039</v>
      </c>
      <c r="D33" s="13" t="s">
        <v>854</v>
      </c>
      <c r="E33" s="13" t="s">
        <v>163</v>
      </c>
      <c r="F33" s="43" t="s">
        <v>115</v>
      </c>
      <c r="G33" s="13" t="s">
        <v>4</v>
      </c>
      <c r="H33" s="13" t="s">
        <v>53</v>
      </c>
      <c r="I33" s="13" t="s">
        <v>53</v>
      </c>
      <c r="J33" s="11" t="s">
        <v>1019</v>
      </c>
      <c r="K33" s="11" t="s">
        <v>1087</v>
      </c>
      <c r="L33" s="11">
        <v>100</v>
      </c>
      <c r="M33" s="54">
        <v>30000</v>
      </c>
      <c r="N33" s="54" t="s">
        <v>1161</v>
      </c>
      <c r="O33" s="13"/>
      <c r="P33" s="54" t="s">
        <v>1205</v>
      </c>
      <c r="Q33" s="13"/>
      <c r="R33" s="54">
        <v>100</v>
      </c>
      <c r="S33" s="55">
        <v>0</v>
      </c>
      <c r="T33" s="8" t="s">
        <v>520</v>
      </c>
      <c r="U33" s="54" t="s">
        <v>123</v>
      </c>
      <c r="V33" s="54" t="s">
        <v>123</v>
      </c>
      <c r="W33" s="54" t="s">
        <v>123</v>
      </c>
      <c r="X33" s="13"/>
      <c r="Y33" s="54">
        <v>100</v>
      </c>
      <c r="Z33" s="54">
        <v>0</v>
      </c>
      <c r="AA33" s="54">
        <v>0</v>
      </c>
      <c r="AB33" s="54">
        <v>0</v>
      </c>
      <c r="AC33" s="54">
        <v>0</v>
      </c>
      <c r="AD33" s="54">
        <v>0</v>
      </c>
      <c r="AE33" s="54">
        <v>0</v>
      </c>
      <c r="AF33" s="54" t="s">
        <v>114</v>
      </c>
      <c r="AG33" s="13"/>
      <c r="AH33" s="54" t="s">
        <v>114</v>
      </c>
      <c r="AI33" s="54" t="s">
        <v>123</v>
      </c>
      <c r="AJ33" s="13"/>
      <c r="AK33" s="13"/>
      <c r="AL33" s="54" t="s">
        <v>123</v>
      </c>
      <c r="AM33" s="13"/>
      <c r="AN33" s="54" t="s">
        <v>123</v>
      </c>
      <c r="AO33" s="13"/>
      <c r="AP33" s="54" t="s">
        <v>114</v>
      </c>
      <c r="AQ33" s="13" t="s">
        <v>521</v>
      </c>
      <c r="AR33" s="13"/>
      <c r="AS33" s="13"/>
    </row>
    <row r="34" spans="1:45" ht="115.2" x14ac:dyDescent="0.3">
      <c r="A34" s="13" t="s">
        <v>841</v>
      </c>
      <c r="B34" s="13" t="s">
        <v>1820</v>
      </c>
      <c r="C34" s="13" t="s">
        <v>2039</v>
      </c>
      <c r="D34" s="13" t="s">
        <v>854</v>
      </c>
      <c r="E34" s="13" t="s">
        <v>219</v>
      </c>
      <c r="F34" s="43" t="s">
        <v>115</v>
      </c>
      <c r="G34" s="13" t="s">
        <v>9</v>
      </c>
      <c r="H34" s="13" t="s">
        <v>74</v>
      </c>
      <c r="I34" s="13" t="s">
        <v>74</v>
      </c>
      <c r="J34" s="11" t="s">
        <v>1028</v>
      </c>
      <c r="K34" s="11" t="s">
        <v>711</v>
      </c>
      <c r="L34" s="11" t="s">
        <v>123</v>
      </c>
      <c r="M34" s="54" t="s">
        <v>123</v>
      </c>
      <c r="N34" s="54" t="s">
        <v>1161</v>
      </c>
      <c r="O34" s="13"/>
      <c r="P34" s="54" t="s">
        <v>1210</v>
      </c>
      <c r="Q34" s="13"/>
      <c r="R34" s="54">
        <v>99.72</v>
      </c>
      <c r="S34" s="55">
        <v>0.28000000000000003</v>
      </c>
      <c r="T34" s="13" t="s">
        <v>555</v>
      </c>
      <c r="U34" s="54" t="s">
        <v>123</v>
      </c>
      <c r="V34" s="54" t="s">
        <v>123</v>
      </c>
      <c r="W34" s="54" t="s">
        <v>123</v>
      </c>
      <c r="X34" s="13"/>
      <c r="Y34" s="54">
        <v>0</v>
      </c>
      <c r="Z34" s="54" t="s">
        <v>123</v>
      </c>
      <c r="AA34" s="54" t="s">
        <v>123</v>
      </c>
      <c r="AB34" s="54" t="s">
        <v>123</v>
      </c>
      <c r="AC34" s="54" t="s">
        <v>123</v>
      </c>
      <c r="AD34" s="54" t="s">
        <v>123</v>
      </c>
      <c r="AE34" s="54" t="s">
        <v>123</v>
      </c>
      <c r="AF34" s="54" t="s">
        <v>123</v>
      </c>
      <c r="AG34" s="13"/>
      <c r="AH34" s="54" t="s">
        <v>123</v>
      </c>
      <c r="AI34" s="54" t="s">
        <v>123</v>
      </c>
      <c r="AJ34" s="13"/>
      <c r="AK34" s="13"/>
      <c r="AL34" s="54" t="s">
        <v>123</v>
      </c>
      <c r="AM34" s="13"/>
      <c r="AN34" s="54" t="s">
        <v>614</v>
      </c>
      <c r="AO34" s="13"/>
      <c r="AP34" s="54" t="s">
        <v>123</v>
      </c>
      <c r="AQ34" s="8" t="s">
        <v>556</v>
      </c>
      <c r="AR34" s="13"/>
      <c r="AS34" s="13"/>
    </row>
    <row r="35" spans="1:45" ht="100.8" x14ac:dyDescent="0.3">
      <c r="A35" s="13" t="s">
        <v>829</v>
      </c>
      <c r="B35" s="12" t="s">
        <v>2637</v>
      </c>
      <c r="C35" s="13" t="s">
        <v>2039</v>
      </c>
      <c r="D35" s="13" t="s">
        <v>854</v>
      </c>
      <c r="E35" s="13" t="s">
        <v>302</v>
      </c>
      <c r="F35" s="43" t="s">
        <v>115</v>
      </c>
      <c r="G35" s="13" t="s">
        <v>2</v>
      </c>
      <c r="H35" s="13" t="s">
        <v>89</v>
      </c>
      <c r="I35" s="13" t="s">
        <v>89</v>
      </c>
      <c r="J35" s="11" t="s">
        <v>1016</v>
      </c>
      <c r="K35" s="11" t="s">
        <v>898</v>
      </c>
      <c r="L35" s="11" t="s">
        <v>123</v>
      </c>
      <c r="M35" s="54" t="s">
        <v>123</v>
      </c>
      <c r="N35" s="54" t="s">
        <v>1160</v>
      </c>
      <c r="O35" s="13"/>
      <c r="P35" s="54" t="s">
        <v>1133</v>
      </c>
      <c r="Q35" s="13"/>
      <c r="R35" s="54">
        <v>90.14</v>
      </c>
      <c r="S35" s="55">
        <v>9.5</v>
      </c>
      <c r="T35" s="13"/>
      <c r="U35" s="54" t="s">
        <v>123</v>
      </c>
      <c r="V35" s="54" t="s">
        <v>123</v>
      </c>
      <c r="W35" s="54" t="s">
        <v>123</v>
      </c>
      <c r="X35" s="13"/>
      <c r="Y35" s="54" t="s">
        <v>123</v>
      </c>
      <c r="Z35" s="54" t="s">
        <v>123</v>
      </c>
      <c r="AA35" s="54" t="s">
        <v>123</v>
      </c>
      <c r="AB35" s="54" t="s">
        <v>123</v>
      </c>
      <c r="AC35" s="54" t="s">
        <v>123</v>
      </c>
      <c r="AD35" s="54" t="s">
        <v>123</v>
      </c>
      <c r="AE35" s="54" t="s">
        <v>123</v>
      </c>
      <c r="AF35" s="54" t="s">
        <v>123</v>
      </c>
      <c r="AG35" s="13"/>
      <c r="AH35" s="54" t="s">
        <v>115</v>
      </c>
      <c r="AI35" s="54" t="s">
        <v>166</v>
      </c>
      <c r="AJ35" s="13" t="s">
        <v>303</v>
      </c>
      <c r="AK35" s="13"/>
      <c r="AL35" s="54" t="s">
        <v>118</v>
      </c>
      <c r="AM35" s="13"/>
      <c r="AN35" s="54" t="s">
        <v>614</v>
      </c>
      <c r="AO35" s="13"/>
      <c r="AP35" s="54" t="s">
        <v>115</v>
      </c>
      <c r="AQ35" s="13"/>
      <c r="AR35" s="13"/>
      <c r="AS35" s="13"/>
    </row>
    <row r="36" spans="1:45" ht="187.2" x14ac:dyDescent="0.3">
      <c r="A36" s="13" t="s">
        <v>832</v>
      </c>
      <c r="B36" s="12" t="s">
        <v>2564</v>
      </c>
      <c r="C36" s="13" t="s">
        <v>2039</v>
      </c>
      <c r="D36" s="13" t="s">
        <v>854</v>
      </c>
      <c r="E36" s="13" t="s">
        <v>332</v>
      </c>
      <c r="F36" s="43" t="s">
        <v>115</v>
      </c>
      <c r="G36" s="13" t="s">
        <v>18</v>
      </c>
      <c r="H36" s="13" t="s">
        <v>88</v>
      </c>
      <c r="I36" s="13" t="s">
        <v>88</v>
      </c>
      <c r="J36" s="11" t="s">
        <v>1083</v>
      </c>
      <c r="K36" s="11" t="s">
        <v>1087</v>
      </c>
      <c r="L36" s="11" t="s">
        <v>123</v>
      </c>
      <c r="M36" s="54" t="s">
        <v>123</v>
      </c>
      <c r="N36" s="54" t="s">
        <v>1162</v>
      </c>
      <c r="O36" s="13"/>
      <c r="P36" s="54" t="s">
        <v>1204</v>
      </c>
      <c r="Q36" s="13"/>
      <c r="R36" s="54">
        <v>97.4</v>
      </c>
      <c r="S36" s="55">
        <v>2.6</v>
      </c>
      <c r="T36" s="8" t="s">
        <v>331</v>
      </c>
      <c r="U36" s="54" t="s">
        <v>123</v>
      </c>
      <c r="V36" s="54" t="s">
        <v>123</v>
      </c>
      <c r="W36" s="54" t="s">
        <v>123</v>
      </c>
      <c r="X36" s="13"/>
      <c r="Y36" s="54">
        <v>100</v>
      </c>
      <c r="Z36" s="54">
        <v>0</v>
      </c>
      <c r="AA36" s="54">
        <v>0</v>
      </c>
      <c r="AB36" s="54">
        <v>0</v>
      </c>
      <c r="AC36" s="54">
        <v>0</v>
      </c>
      <c r="AD36" s="54">
        <v>0</v>
      </c>
      <c r="AE36" s="54">
        <v>0</v>
      </c>
      <c r="AF36" s="54" t="s">
        <v>114</v>
      </c>
      <c r="AG36" s="13"/>
      <c r="AH36" s="54" t="s">
        <v>114</v>
      </c>
      <c r="AI36" s="54" t="s">
        <v>123</v>
      </c>
      <c r="AJ36" s="13"/>
      <c r="AK36" s="13"/>
      <c r="AL36" s="54" t="s">
        <v>123</v>
      </c>
      <c r="AM36" s="13"/>
      <c r="AN36" s="54" t="s">
        <v>123</v>
      </c>
      <c r="AO36" s="13"/>
      <c r="AP36" s="54" t="s">
        <v>114</v>
      </c>
      <c r="AQ36" s="13"/>
      <c r="AR36" s="13"/>
      <c r="AS36" s="13"/>
    </row>
    <row r="37" spans="1:45" ht="115.2" x14ac:dyDescent="0.3">
      <c r="A37" s="13" t="s">
        <v>834</v>
      </c>
      <c r="B37" s="13" t="s">
        <v>1951</v>
      </c>
      <c r="C37" s="13" t="s">
        <v>2039</v>
      </c>
      <c r="D37" s="13" t="s">
        <v>854</v>
      </c>
      <c r="E37" s="13" t="s">
        <v>1536</v>
      </c>
      <c r="F37" s="43" t="s">
        <v>115</v>
      </c>
      <c r="G37" s="13" t="s">
        <v>15</v>
      </c>
      <c r="H37" s="13" t="s">
        <v>67</v>
      </c>
      <c r="I37" s="13" t="s">
        <v>67</v>
      </c>
      <c r="J37" s="11" t="s">
        <v>1020</v>
      </c>
      <c r="K37" s="11" t="s">
        <v>711</v>
      </c>
      <c r="L37" s="11" t="s">
        <v>123</v>
      </c>
      <c r="M37" s="54" t="s">
        <v>123</v>
      </c>
      <c r="N37" s="54" t="s">
        <v>1162</v>
      </c>
      <c r="O37" s="13"/>
      <c r="P37" s="54" t="s">
        <v>682</v>
      </c>
      <c r="Q37" s="13"/>
      <c r="R37" s="54">
        <v>100</v>
      </c>
      <c r="S37" s="55">
        <v>0</v>
      </c>
      <c r="T37" s="13" t="s">
        <v>378</v>
      </c>
      <c r="U37" s="54" t="s">
        <v>123</v>
      </c>
      <c r="V37" s="54" t="s">
        <v>123</v>
      </c>
      <c r="W37" s="54" t="s">
        <v>123</v>
      </c>
      <c r="X37" s="13"/>
      <c r="Y37" s="54">
        <v>100</v>
      </c>
      <c r="Z37" s="54">
        <v>2</v>
      </c>
      <c r="AA37" s="54">
        <v>0</v>
      </c>
      <c r="AB37" s="54">
        <v>2</v>
      </c>
      <c r="AC37" s="54">
        <v>0</v>
      </c>
      <c r="AD37" s="54">
        <v>0</v>
      </c>
      <c r="AE37" s="54" t="s">
        <v>123</v>
      </c>
      <c r="AF37" s="54" t="s">
        <v>114</v>
      </c>
      <c r="AG37" s="13"/>
      <c r="AH37" s="54" t="s">
        <v>114</v>
      </c>
      <c r="AI37" s="54" t="s">
        <v>123</v>
      </c>
      <c r="AJ37" s="13"/>
      <c r="AK37" s="13"/>
      <c r="AL37" s="54" t="s">
        <v>123</v>
      </c>
      <c r="AM37" s="13"/>
      <c r="AN37" s="54" t="s">
        <v>119</v>
      </c>
      <c r="AO37" s="13"/>
      <c r="AP37" s="54" t="s">
        <v>114</v>
      </c>
      <c r="AQ37" s="13" t="s">
        <v>379</v>
      </c>
      <c r="AR37" s="13"/>
      <c r="AS37" s="13"/>
    </row>
    <row r="38" spans="1:45" ht="158.4" x14ac:dyDescent="0.3">
      <c r="A38" s="13" t="s">
        <v>837</v>
      </c>
      <c r="B38" s="13" t="s">
        <v>1957</v>
      </c>
      <c r="C38" s="13" t="s">
        <v>2039</v>
      </c>
      <c r="D38" s="13" t="s">
        <v>854</v>
      </c>
      <c r="E38" s="13" t="s">
        <v>180</v>
      </c>
      <c r="F38" s="43" t="s">
        <v>115</v>
      </c>
      <c r="G38" s="13" t="s">
        <v>15</v>
      </c>
      <c r="H38" s="13" t="s">
        <v>69</v>
      </c>
      <c r="I38" s="13" t="s">
        <v>69</v>
      </c>
      <c r="J38" s="11" t="s">
        <v>1022</v>
      </c>
      <c r="K38" s="11" t="s">
        <v>711</v>
      </c>
      <c r="L38" s="11" t="s">
        <v>123</v>
      </c>
      <c r="M38" s="54" t="s">
        <v>123</v>
      </c>
      <c r="N38" s="54" t="s">
        <v>1162</v>
      </c>
      <c r="O38" s="13"/>
      <c r="P38" s="54" t="s">
        <v>1207</v>
      </c>
      <c r="Q38" s="13"/>
      <c r="R38" s="54">
        <v>100</v>
      </c>
      <c r="S38" s="55">
        <v>0</v>
      </c>
      <c r="T38" s="8" t="s">
        <v>454</v>
      </c>
      <c r="U38" s="54" t="s">
        <v>123</v>
      </c>
      <c r="V38" s="54" t="s">
        <v>123</v>
      </c>
      <c r="W38" s="54" t="s">
        <v>123</v>
      </c>
      <c r="X38" s="13"/>
      <c r="Y38" s="54">
        <v>100</v>
      </c>
      <c r="Z38" s="54">
        <v>1</v>
      </c>
      <c r="AA38" s="54" t="s">
        <v>455</v>
      </c>
      <c r="AB38" s="54" t="s">
        <v>123</v>
      </c>
      <c r="AC38" s="54" t="s">
        <v>456</v>
      </c>
      <c r="AD38" s="54">
        <v>0</v>
      </c>
      <c r="AE38" s="54" t="s">
        <v>457</v>
      </c>
      <c r="AF38" s="54" t="s">
        <v>114</v>
      </c>
      <c r="AG38" s="13"/>
      <c r="AH38" s="54" t="s">
        <v>115</v>
      </c>
      <c r="AI38" s="54" t="s">
        <v>1321</v>
      </c>
      <c r="AJ38" s="13"/>
      <c r="AK38" s="13"/>
      <c r="AL38" s="54" t="s">
        <v>458</v>
      </c>
      <c r="AM38" s="13"/>
      <c r="AN38" s="54" t="s">
        <v>123</v>
      </c>
      <c r="AO38" s="13"/>
      <c r="AP38" s="54" t="s">
        <v>114</v>
      </c>
      <c r="AQ38" s="8" t="s">
        <v>1553</v>
      </c>
      <c r="AR38" s="13"/>
      <c r="AS38" s="13"/>
    </row>
    <row r="39" spans="1:45" ht="244.8" x14ac:dyDescent="0.3">
      <c r="A39" s="13" t="s">
        <v>843</v>
      </c>
      <c r="B39" s="12" t="s">
        <v>1970</v>
      </c>
      <c r="C39" s="12" t="s">
        <v>2039</v>
      </c>
      <c r="D39" s="13" t="s">
        <v>854</v>
      </c>
      <c r="E39" s="13" t="s">
        <v>302</v>
      </c>
      <c r="F39" s="43" t="s">
        <v>115</v>
      </c>
      <c r="G39" s="13" t="s">
        <v>2</v>
      </c>
      <c r="H39" s="13" t="s">
        <v>92</v>
      </c>
      <c r="I39" s="13" t="s">
        <v>92</v>
      </c>
      <c r="J39" s="11" t="s">
        <v>1029</v>
      </c>
      <c r="K39" s="11" t="s">
        <v>1097</v>
      </c>
      <c r="L39" s="11" t="s">
        <v>123</v>
      </c>
      <c r="M39" s="54" t="s">
        <v>123</v>
      </c>
      <c r="N39" s="54" t="s">
        <v>1189</v>
      </c>
      <c r="O39" s="13"/>
      <c r="P39" s="54" t="s">
        <v>1133</v>
      </c>
      <c r="Q39" s="13"/>
      <c r="R39" s="54">
        <v>98.62</v>
      </c>
      <c r="S39" s="55">
        <v>1.37</v>
      </c>
      <c r="T39" s="8" t="s">
        <v>323</v>
      </c>
      <c r="U39" s="54" t="s">
        <v>123</v>
      </c>
      <c r="V39" s="54" t="s">
        <v>123</v>
      </c>
      <c r="W39" s="54" t="s">
        <v>123</v>
      </c>
      <c r="X39" s="13"/>
      <c r="Y39" s="54" t="s">
        <v>123</v>
      </c>
      <c r="Z39" s="54" t="s">
        <v>123</v>
      </c>
      <c r="AA39" s="54" t="s">
        <v>123</v>
      </c>
      <c r="AB39" s="54" t="s">
        <v>123</v>
      </c>
      <c r="AC39" s="54" t="s">
        <v>123</v>
      </c>
      <c r="AD39" s="54" t="s">
        <v>123</v>
      </c>
      <c r="AE39" s="54" t="s">
        <v>123</v>
      </c>
      <c r="AF39" s="54" t="s">
        <v>123</v>
      </c>
      <c r="AG39" s="13"/>
      <c r="AH39" s="54" t="s">
        <v>115</v>
      </c>
      <c r="AI39" s="54" t="s">
        <v>166</v>
      </c>
      <c r="AJ39" s="13" t="s">
        <v>303</v>
      </c>
      <c r="AK39" s="13"/>
      <c r="AL39" s="54" t="s">
        <v>118</v>
      </c>
      <c r="AM39" s="13"/>
      <c r="AN39" s="54" t="s">
        <v>614</v>
      </c>
      <c r="AO39" s="13"/>
      <c r="AP39" s="54" t="s">
        <v>115</v>
      </c>
      <c r="AQ39" s="8" t="s">
        <v>325</v>
      </c>
      <c r="AR39" s="13"/>
      <c r="AS39" s="13"/>
    </row>
    <row r="40" spans="1:45" ht="57.75" customHeight="1" x14ac:dyDescent="0.3">
      <c r="A40" s="13" t="s">
        <v>847</v>
      </c>
      <c r="B40" s="13" t="s">
        <v>1822</v>
      </c>
      <c r="C40" s="13" t="s">
        <v>2039</v>
      </c>
      <c r="D40" s="13" t="s">
        <v>854</v>
      </c>
      <c r="E40" s="13" t="s">
        <v>533</v>
      </c>
      <c r="F40" s="43" t="s">
        <v>115</v>
      </c>
      <c r="G40" s="13" t="s">
        <v>9</v>
      </c>
      <c r="H40" s="13" t="s">
        <v>76</v>
      </c>
      <c r="I40" s="13" t="s">
        <v>76</v>
      </c>
      <c r="J40" s="11" t="s">
        <v>1005</v>
      </c>
      <c r="K40" s="11" t="s">
        <v>1087</v>
      </c>
      <c r="L40" s="11" t="s">
        <v>123</v>
      </c>
      <c r="M40" s="54" t="s">
        <v>123</v>
      </c>
      <c r="N40" s="54" t="s">
        <v>1160</v>
      </c>
      <c r="O40" s="13"/>
      <c r="P40" s="54" t="s">
        <v>1212</v>
      </c>
      <c r="Q40" s="13"/>
      <c r="R40" s="54" t="s">
        <v>123</v>
      </c>
      <c r="S40" s="55" t="s">
        <v>123</v>
      </c>
      <c r="T40" s="8" t="s">
        <v>532</v>
      </c>
      <c r="U40" s="54" t="s">
        <v>123</v>
      </c>
      <c r="V40" s="54" t="s">
        <v>123</v>
      </c>
      <c r="W40" s="54" t="s">
        <v>123</v>
      </c>
      <c r="X40" s="13"/>
      <c r="Y40" s="54" t="s">
        <v>123</v>
      </c>
      <c r="Z40" s="54">
        <v>0</v>
      </c>
      <c r="AA40" s="54" t="s">
        <v>123</v>
      </c>
      <c r="AB40" s="54" t="s">
        <v>123</v>
      </c>
      <c r="AC40" s="54">
        <v>0</v>
      </c>
      <c r="AD40" s="54">
        <v>0</v>
      </c>
      <c r="AE40" s="54">
        <v>0</v>
      </c>
      <c r="AF40" s="54" t="s">
        <v>123</v>
      </c>
      <c r="AG40" s="13"/>
      <c r="AH40" s="54" t="s">
        <v>123</v>
      </c>
      <c r="AI40" s="54" t="s">
        <v>123</v>
      </c>
      <c r="AJ40" s="13"/>
      <c r="AK40" s="13"/>
      <c r="AL40" s="54" t="s">
        <v>123</v>
      </c>
      <c r="AM40" s="13"/>
      <c r="AN40" s="54" t="s">
        <v>123</v>
      </c>
      <c r="AO40" s="13"/>
      <c r="AP40" s="54" t="s">
        <v>123</v>
      </c>
      <c r="AQ40" s="13" t="s">
        <v>1108</v>
      </c>
      <c r="AR40" s="13"/>
      <c r="AS40" s="13"/>
    </row>
    <row r="41" spans="1:45" ht="63" customHeight="1" x14ac:dyDescent="0.3">
      <c r="A41" s="13" t="s">
        <v>849</v>
      </c>
      <c r="B41" s="13" t="s">
        <v>1522</v>
      </c>
      <c r="C41" s="13" t="s">
        <v>2039</v>
      </c>
      <c r="D41" s="13" t="s">
        <v>854</v>
      </c>
      <c r="E41" s="13" t="s">
        <v>167</v>
      </c>
      <c r="F41" s="43" t="s">
        <v>115</v>
      </c>
      <c r="G41" s="13" t="s">
        <v>13</v>
      </c>
      <c r="H41" s="13" t="s">
        <v>61</v>
      </c>
      <c r="I41" s="13" t="s">
        <v>61</v>
      </c>
      <c r="J41" s="11" t="s">
        <v>159</v>
      </c>
      <c r="K41" s="11" t="s">
        <v>898</v>
      </c>
      <c r="L41" s="11" t="s">
        <v>123</v>
      </c>
      <c r="M41" s="54" t="s">
        <v>123</v>
      </c>
      <c r="N41" s="54" t="s">
        <v>133</v>
      </c>
      <c r="O41" s="13"/>
      <c r="P41" s="54" t="s">
        <v>111</v>
      </c>
      <c r="Q41" s="13"/>
      <c r="R41" s="54">
        <v>100</v>
      </c>
      <c r="S41" s="55" t="s">
        <v>123</v>
      </c>
      <c r="T41" s="13"/>
      <c r="U41" s="54" t="s">
        <v>123</v>
      </c>
      <c r="V41" s="54" t="s">
        <v>123</v>
      </c>
      <c r="W41" s="54" t="s">
        <v>123</v>
      </c>
      <c r="X41" s="13"/>
      <c r="Y41" s="54" t="s">
        <v>123</v>
      </c>
      <c r="Z41" s="54">
        <v>0</v>
      </c>
      <c r="AA41" s="54">
        <v>0</v>
      </c>
      <c r="AB41" s="54">
        <v>0</v>
      </c>
      <c r="AC41" s="54">
        <v>0</v>
      </c>
      <c r="AD41" s="54">
        <v>0</v>
      </c>
      <c r="AE41" s="54">
        <v>0</v>
      </c>
      <c r="AF41" s="54" t="s">
        <v>114</v>
      </c>
      <c r="AG41" s="13"/>
      <c r="AH41" s="54" t="s">
        <v>123</v>
      </c>
      <c r="AI41" s="54" t="s">
        <v>123</v>
      </c>
      <c r="AJ41" s="13"/>
      <c r="AK41" s="13"/>
      <c r="AL41" s="54" t="s">
        <v>123</v>
      </c>
      <c r="AM41" s="13"/>
      <c r="AN41" s="54" t="s">
        <v>123</v>
      </c>
      <c r="AO41" s="13"/>
      <c r="AP41" s="54" t="s">
        <v>114</v>
      </c>
      <c r="AQ41" s="8" t="s">
        <v>1109</v>
      </c>
      <c r="AR41" s="13"/>
      <c r="AS41" s="13"/>
    </row>
    <row r="42" spans="1:45" x14ac:dyDescent="0.3">
      <c r="A42" s="13" t="s">
        <v>861</v>
      </c>
      <c r="B42" s="13" t="s">
        <v>1523</v>
      </c>
      <c r="C42" s="13" t="s">
        <v>2049</v>
      </c>
      <c r="D42" s="8" t="s">
        <v>854</v>
      </c>
      <c r="E42" s="13" t="s">
        <v>167</v>
      </c>
      <c r="F42" s="43" t="s">
        <v>115</v>
      </c>
      <c r="G42" s="13" t="s">
        <v>15</v>
      </c>
      <c r="H42" s="13" t="s">
        <v>70</v>
      </c>
      <c r="I42" s="13" t="s">
        <v>70</v>
      </c>
      <c r="J42" s="11" t="s">
        <v>123</v>
      </c>
      <c r="K42" s="11" t="s">
        <v>123</v>
      </c>
      <c r="L42" s="11" t="s">
        <v>123</v>
      </c>
      <c r="M42" s="54" t="s">
        <v>123</v>
      </c>
      <c r="N42" s="54" t="s">
        <v>123</v>
      </c>
      <c r="O42" s="13"/>
      <c r="P42" s="54" t="s">
        <v>123</v>
      </c>
      <c r="Q42" s="13"/>
      <c r="R42" s="54" t="s">
        <v>123</v>
      </c>
      <c r="S42" s="55" t="s">
        <v>123</v>
      </c>
      <c r="T42" s="8"/>
      <c r="U42" s="54" t="s">
        <v>123</v>
      </c>
      <c r="V42" s="54" t="s">
        <v>123</v>
      </c>
      <c r="W42" s="54" t="s">
        <v>123</v>
      </c>
      <c r="X42" s="13"/>
      <c r="Y42" s="54" t="s">
        <v>123</v>
      </c>
      <c r="Z42" s="54" t="s">
        <v>123</v>
      </c>
      <c r="AA42" s="54" t="s">
        <v>123</v>
      </c>
      <c r="AB42" s="54" t="s">
        <v>123</v>
      </c>
      <c r="AC42" s="54" t="s">
        <v>123</v>
      </c>
      <c r="AD42" s="54" t="s">
        <v>123</v>
      </c>
      <c r="AE42" s="54" t="s">
        <v>123</v>
      </c>
      <c r="AF42" s="54" t="s">
        <v>123</v>
      </c>
      <c r="AG42" s="13"/>
      <c r="AH42" s="54" t="s">
        <v>123</v>
      </c>
      <c r="AI42" s="54" t="s">
        <v>123</v>
      </c>
      <c r="AJ42" s="13"/>
      <c r="AK42" s="13"/>
      <c r="AL42" s="54" t="s">
        <v>123</v>
      </c>
      <c r="AM42" s="13"/>
      <c r="AN42" s="54" t="s">
        <v>123</v>
      </c>
      <c r="AO42" s="13"/>
      <c r="AP42" s="54" t="s">
        <v>123</v>
      </c>
      <c r="AQ42" s="8"/>
      <c r="AR42" s="13"/>
      <c r="AS42" s="13"/>
    </row>
    <row r="43" spans="1:45" x14ac:dyDescent="0.3">
      <c r="A43" s="13" t="s">
        <v>862</v>
      </c>
      <c r="B43" s="13" t="s">
        <v>1524</v>
      </c>
      <c r="C43" s="13" t="s">
        <v>2049</v>
      </c>
      <c r="D43" s="8" t="s">
        <v>854</v>
      </c>
      <c r="E43" s="13" t="s">
        <v>167</v>
      </c>
      <c r="F43" s="43" t="s">
        <v>115</v>
      </c>
      <c r="G43" s="13" t="s">
        <v>9</v>
      </c>
      <c r="H43" s="13" t="s">
        <v>78</v>
      </c>
      <c r="I43" s="13" t="s">
        <v>78</v>
      </c>
      <c r="J43" s="11" t="s">
        <v>123</v>
      </c>
      <c r="K43" s="11" t="s">
        <v>123</v>
      </c>
      <c r="L43" s="11" t="s">
        <v>123</v>
      </c>
      <c r="M43" s="54" t="s">
        <v>123</v>
      </c>
      <c r="N43" s="54" t="s">
        <v>123</v>
      </c>
      <c r="O43" s="13"/>
      <c r="P43" s="54" t="s">
        <v>123</v>
      </c>
      <c r="Q43" s="13"/>
      <c r="R43" s="54" t="s">
        <v>123</v>
      </c>
      <c r="S43" s="55" t="s">
        <v>123</v>
      </c>
      <c r="T43" s="8"/>
      <c r="U43" s="54" t="s">
        <v>123</v>
      </c>
      <c r="V43" s="54" t="s">
        <v>123</v>
      </c>
      <c r="W43" s="54" t="s">
        <v>123</v>
      </c>
      <c r="X43" s="13"/>
      <c r="Y43" s="54" t="s">
        <v>123</v>
      </c>
      <c r="Z43" s="54" t="s">
        <v>123</v>
      </c>
      <c r="AA43" s="54" t="s">
        <v>123</v>
      </c>
      <c r="AB43" s="54" t="s">
        <v>123</v>
      </c>
      <c r="AC43" s="54" t="s">
        <v>123</v>
      </c>
      <c r="AD43" s="54" t="s">
        <v>123</v>
      </c>
      <c r="AE43" s="54" t="s">
        <v>123</v>
      </c>
      <c r="AF43" s="54" t="s">
        <v>123</v>
      </c>
      <c r="AG43" s="13"/>
      <c r="AH43" s="54" t="s">
        <v>123</v>
      </c>
      <c r="AI43" s="54" t="s">
        <v>123</v>
      </c>
      <c r="AJ43" s="13"/>
      <c r="AK43" s="13"/>
      <c r="AL43" s="54" t="s">
        <v>123</v>
      </c>
      <c r="AM43" s="13"/>
      <c r="AN43" s="54" t="s">
        <v>123</v>
      </c>
      <c r="AO43" s="13"/>
      <c r="AP43" s="54" t="s">
        <v>123</v>
      </c>
      <c r="AQ43" s="13"/>
      <c r="AR43" s="13"/>
      <c r="AS43" s="13"/>
    </row>
    <row r="44" spans="1:45" ht="115.2" x14ac:dyDescent="0.3">
      <c r="A44" s="13" t="s">
        <v>838</v>
      </c>
      <c r="B44" s="13" t="s">
        <v>1527</v>
      </c>
      <c r="C44" s="13" t="s">
        <v>2039</v>
      </c>
      <c r="D44" s="13" t="s">
        <v>854</v>
      </c>
      <c r="E44" s="13" t="s">
        <v>250</v>
      </c>
      <c r="F44" s="43" t="s">
        <v>115</v>
      </c>
      <c r="G44" s="13" t="s">
        <v>4</v>
      </c>
      <c r="H44" s="13" t="s">
        <v>57</v>
      </c>
      <c r="I44" s="13" t="s">
        <v>57</v>
      </c>
      <c r="J44" s="11" t="s">
        <v>1023</v>
      </c>
      <c r="K44" s="11" t="s">
        <v>711</v>
      </c>
      <c r="L44" s="11" t="s">
        <v>123</v>
      </c>
      <c r="M44" s="54" t="s">
        <v>123</v>
      </c>
      <c r="N44" s="54" t="s">
        <v>1162</v>
      </c>
      <c r="O44" s="13"/>
      <c r="P44" s="54" t="s">
        <v>1208</v>
      </c>
      <c r="Q44" s="13"/>
      <c r="R44" s="54">
        <v>62.23</v>
      </c>
      <c r="S44" s="55">
        <v>37.770000000000003</v>
      </c>
      <c r="T44" s="13"/>
      <c r="U44" s="54" t="s">
        <v>123</v>
      </c>
      <c r="V44" s="54" t="s">
        <v>123</v>
      </c>
      <c r="W44" s="54" t="s">
        <v>123</v>
      </c>
      <c r="X44" s="13"/>
      <c r="Y44" s="54" t="s">
        <v>123</v>
      </c>
      <c r="Z44" s="54" t="s">
        <v>123</v>
      </c>
      <c r="AA44" s="54" t="s">
        <v>123</v>
      </c>
      <c r="AB44" s="54" t="s">
        <v>123</v>
      </c>
      <c r="AC44" s="54" t="s">
        <v>123</v>
      </c>
      <c r="AD44" s="54" t="s">
        <v>123</v>
      </c>
      <c r="AE44" s="54" t="s">
        <v>123</v>
      </c>
      <c r="AF44" s="54" t="s">
        <v>123</v>
      </c>
      <c r="AG44" s="13"/>
      <c r="AH44" s="54" t="s">
        <v>115</v>
      </c>
      <c r="AI44" s="54" t="s">
        <v>129</v>
      </c>
      <c r="AJ44" s="13"/>
      <c r="AK44" s="13"/>
      <c r="AL44" s="54" t="s">
        <v>613</v>
      </c>
      <c r="AM44" s="13"/>
      <c r="AN44" s="54" t="s">
        <v>123</v>
      </c>
      <c r="AO44" s="13"/>
      <c r="AP44" s="54" t="s">
        <v>115</v>
      </c>
      <c r="AQ44" s="13"/>
      <c r="AR44" s="13"/>
      <c r="AS44" s="13"/>
    </row>
    <row r="45" spans="1:45" ht="57.6" x14ac:dyDescent="0.3">
      <c r="A45" s="13" t="s">
        <v>840</v>
      </c>
      <c r="B45" s="12" t="s">
        <v>1526</v>
      </c>
      <c r="C45" s="13" t="s">
        <v>2039</v>
      </c>
      <c r="D45" s="13" t="s">
        <v>854</v>
      </c>
      <c r="E45" s="13" t="s">
        <v>404</v>
      </c>
      <c r="F45" s="43" t="s">
        <v>115</v>
      </c>
      <c r="G45" s="13" t="s">
        <v>4</v>
      </c>
      <c r="H45" s="13" t="s">
        <v>58</v>
      </c>
      <c r="I45" s="13" t="s">
        <v>58</v>
      </c>
      <c r="J45" s="11" t="s">
        <v>1025</v>
      </c>
      <c r="K45" s="11" t="s">
        <v>707</v>
      </c>
      <c r="L45" s="11" t="s">
        <v>123</v>
      </c>
      <c r="M45" s="54" t="s">
        <v>123</v>
      </c>
      <c r="N45" s="54" t="s">
        <v>1186</v>
      </c>
      <c r="O45" s="13"/>
      <c r="P45" s="54" t="s">
        <v>682</v>
      </c>
      <c r="Q45" s="13"/>
      <c r="R45" s="54">
        <v>100</v>
      </c>
      <c r="S45" s="55">
        <v>0</v>
      </c>
      <c r="T45" s="13" t="s">
        <v>403</v>
      </c>
      <c r="U45" s="54" t="s">
        <v>123</v>
      </c>
      <c r="V45" s="54" t="s">
        <v>123</v>
      </c>
      <c r="W45" s="54" t="s">
        <v>123</v>
      </c>
      <c r="X45" s="13"/>
      <c r="Y45" s="54" t="s">
        <v>123</v>
      </c>
      <c r="Z45" s="54" t="s">
        <v>123</v>
      </c>
      <c r="AA45" s="54" t="s">
        <v>123</v>
      </c>
      <c r="AB45" s="54" t="s">
        <v>123</v>
      </c>
      <c r="AC45" s="54" t="s">
        <v>123</v>
      </c>
      <c r="AD45" s="54" t="s">
        <v>123</v>
      </c>
      <c r="AE45" s="54" t="s">
        <v>123</v>
      </c>
      <c r="AF45" s="54" t="s">
        <v>123</v>
      </c>
      <c r="AG45" s="13"/>
      <c r="AH45" s="54" t="s">
        <v>114</v>
      </c>
      <c r="AI45" s="54" t="s">
        <v>123</v>
      </c>
      <c r="AJ45" s="13"/>
      <c r="AK45" s="13"/>
      <c r="AL45" s="54" t="s">
        <v>123</v>
      </c>
      <c r="AM45" s="13"/>
      <c r="AN45" s="54" t="s">
        <v>123</v>
      </c>
      <c r="AO45" s="13"/>
      <c r="AP45" s="54" t="s">
        <v>114</v>
      </c>
      <c r="AQ45" s="8" t="s">
        <v>1107</v>
      </c>
      <c r="AR45" s="13"/>
      <c r="AS45" s="13"/>
    </row>
    <row r="46" spans="1:45" ht="72" x14ac:dyDescent="0.3">
      <c r="A46" s="16" t="s">
        <v>1344</v>
      </c>
      <c r="B46" s="58" t="s">
        <v>1519</v>
      </c>
      <c r="C46" s="58" t="s">
        <v>2039</v>
      </c>
      <c r="D46" s="16" t="s">
        <v>854</v>
      </c>
      <c r="E46" s="13" t="s">
        <v>163</v>
      </c>
      <c r="F46" s="43" t="s">
        <v>115</v>
      </c>
      <c r="G46" s="13" t="s">
        <v>611</v>
      </c>
      <c r="H46" s="13" t="s">
        <v>252</v>
      </c>
      <c r="I46" s="13" t="s">
        <v>545</v>
      </c>
      <c r="J46" s="11" t="s">
        <v>1345</v>
      </c>
      <c r="K46" s="11" t="s">
        <v>1346</v>
      </c>
      <c r="L46" s="11" t="s">
        <v>123</v>
      </c>
      <c r="M46" s="54" t="s">
        <v>123</v>
      </c>
      <c r="N46" s="54" t="s">
        <v>1347</v>
      </c>
      <c r="O46" s="13"/>
      <c r="P46" s="54" t="s">
        <v>682</v>
      </c>
      <c r="Q46" s="13"/>
      <c r="R46" s="54">
        <v>100</v>
      </c>
      <c r="S46" s="55">
        <v>0</v>
      </c>
      <c r="T46" s="13" t="s">
        <v>1348</v>
      </c>
      <c r="U46" s="54" t="s">
        <v>123</v>
      </c>
      <c r="V46" s="54" t="s">
        <v>123</v>
      </c>
      <c r="W46" s="54" t="s">
        <v>123</v>
      </c>
      <c r="X46" s="13"/>
      <c r="Y46" s="54">
        <v>100</v>
      </c>
      <c r="Z46" s="54">
        <v>0</v>
      </c>
      <c r="AA46" s="54">
        <v>0</v>
      </c>
      <c r="AB46" s="54">
        <v>0</v>
      </c>
      <c r="AC46" s="54">
        <v>1</v>
      </c>
      <c r="AD46" s="54" t="s">
        <v>123</v>
      </c>
      <c r="AE46" s="54" t="s">
        <v>123</v>
      </c>
      <c r="AF46" s="54" t="s">
        <v>123</v>
      </c>
      <c r="AG46" s="13"/>
      <c r="AH46" s="54" t="s">
        <v>115</v>
      </c>
      <c r="AI46" s="54" t="s">
        <v>129</v>
      </c>
      <c r="AJ46" s="13"/>
      <c r="AK46" s="13"/>
      <c r="AL46" s="54" t="s">
        <v>613</v>
      </c>
      <c r="AM46" s="13"/>
      <c r="AN46" s="54" t="s">
        <v>123</v>
      </c>
      <c r="AO46" s="13"/>
      <c r="AP46" s="54" t="s">
        <v>114</v>
      </c>
      <c r="AQ46" s="13"/>
      <c r="AR46" s="1"/>
      <c r="AS46" s="1"/>
    </row>
    <row r="47" spans="1:45" ht="115.2" x14ac:dyDescent="0.3">
      <c r="A47" s="13" t="s">
        <v>873</v>
      </c>
      <c r="B47" s="13" t="s">
        <v>2470</v>
      </c>
      <c r="C47" s="13" t="s">
        <v>2048</v>
      </c>
      <c r="D47" s="13" t="s">
        <v>854</v>
      </c>
      <c r="E47" s="13" t="s">
        <v>1139</v>
      </c>
      <c r="F47" s="43" t="s">
        <v>115</v>
      </c>
      <c r="G47" s="13" t="s">
        <v>17</v>
      </c>
      <c r="H47" s="13" t="s">
        <v>97</v>
      </c>
      <c r="I47" s="13" t="s">
        <v>999</v>
      </c>
      <c r="J47" s="11" t="s">
        <v>2929</v>
      </c>
      <c r="K47" s="11" t="s">
        <v>109</v>
      </c>
      <c r="L47" s="11">
        <v>8861</v>
      </c>
      <c r="M47" s="54" t="s">
        <v>123</v>
      </c>
      <c r="N47" s="54" t="s">
        <v>1162</v>
      </c>
      <c r="O47" s="13"/>
      <c r="P47" s="54" t="s">
        <v>1219</v>
      </c>
      <c r="Q47" s="13"/>
      <c r="R47" s="54">
        <v>100</v>
      </c>
      <c r="S47" s="55">
        <v>0</v>
      </c>
      <c r="T47" s="13"/>
      <c r="U47" s="54" t="s">
        <v>123</v>
      </c>
      <c r="V47" s="54" t="s">
        <v>123</v>
      </c>
      <c r="W47" s="54" t="s">
        <v>123</v>
      </c>
      <c r="X47" s="13"/>
      <c r="Y47" s="54" t="s">
        <v>123</v>
      </c>
      <c r="Z47" s="54" t="s">
        <v>123</v>
      </c>
      <c r="AA47" s="54" t="s">
        <v>123</v>
      </c>
      <c r="AB47" s="54" t="s">
        <v>123</v>
      </c>
      <c r="AC47" s="54">
        <v>3</v>
      </c>
      <c r="AD47" s="54" t="s">
        <v>123</v>
      </c>
      <c r="AE47" s="54" t="s">
        <v>123</v>
      </c>
      <c r="AF47" s="54" t="s">
        <v>123</v>
      </c>
      <c r="AG47" s="13"/>
      <c r="AH47" s="54" t="s">
        <v>123</v>
      </c>
      <c r="AI47" s="54" t="s">
        <v>123</v>
      </c>
      <c r="AJ47" s="13"/>
      <c r="AK47" s="13"/>
      <c r="AL47" s="54" t="s">
        <v>123</v>
      </c>
      <c r="AM47" s="13"/>
      <c r="AN47" s="54" t="s">
        <v>123</v>
      </c>
      <c r="AO47" s="13"/>
      <c r="AP47" s="54" t="s">
        <v>123</v>
      </c>
      <c r="AQ47" s="13"/>
      <c r="AR47" s="13"/>
      <c r="AS47" s="13"/>
    </row>
    <row r="48" spans="1:45" ht="28.8" x14ac:dyDescent="0.3">
      <c r="A48" s="13" t="s">
        <v>876</v>
      </c>
      <c r="B48" s="16" t="s">
        <v>2478</v>
      </c>
      <c r="C48" s="13" t="s">
        <v>2048</v>
      </c>
      <c r="D48" s="13" t="s">
        <v>854</v>
      </c>
      <c r="E48" s="13" t="s">
        <v>309</v>
      </c>
      <c r="F48" s="43" t="s">
        <v>115</v>
      </c>
      <c r="G48" s="13" t="s">
        <v>17</v>
      </c>
      <c r="H48" s="13" t="s">
        <v>98</v>
      </c>
      <c r="I48" s="13" t="s">
        <v>997</v>
      </c>
      <c r="J48" s="11" t="s">
        <v>1089</v>
      </c>
      <c r="K48" s="11" t="s">
        <v>109</v>
      </c>
      <c r="L48" s="11" t="s">
        <v>123</v>
      </c>
      <c r="M48" s="54" t="s">
        <v>123</v>
      </c>
      <c r="N48" s="54" t="s">
        <v>123</v>
      </c>
      <c r="O48" s="13"/>
      <c r="P48" s="54" t="s">
        <v>123</v>
      </c>
      <c r="Q48" s="13"/>
      <c r="R48" s="54">
        <v>100</v>
      </c>
      <c r="S48" s="55">
        <v>0</v>
      </c>
      <c r="T48" s="13"/>
      <c r="U48" s="54" t="s">
        <v>123</v>
      </c>
      <c r="V48" s="54" t="s">
        <v>123</v>
      </c>
      <c r="W48" s="54" t="s">
        <v>123</v>
      </c>
      <c r="X48" s="13"/>
      <c r="Y48" s="54" t="s">
        <v>123</v>
      </c>
      <c r="Z48" s="54" t="s">
        <v>123</v>
      </c>
      <c r="AA48" s="54" t="s">
        <v>123</v>
      </c>
      <c r="AB48" s="54" t="s">
        <v>123</v>
      </c>
      <c r="AC48" s="54" t="s">
        <v>123</v>
      </c>
      <c r="AD48" s="54" t="s">
        <v>123</v>
      </c>
      <c r="AE48" s="54" t="s">
        <v>123</v>
      </c>
      <c r="AF48" s="54" t="s">
        <v>123</v>
      </c>
      <c r="AG48" s="13"/>
      <c r="AH48" s="54" t="s">
        <v>123</v>
      </c>
      <c r="AI48" s="54" t="s">
        <v>123</v>
      </c>
      <c r="AJ48" s="13"/>
      <c r="AK48" s="13"/>
      <c r="AL48" s="54" t="s">
        <v>123</v>
      </c>
      <c r="AM48" s="13"/>
      <c r="AN48" s="54" t="s">
        <v>123</v>
      </c>
      <c r="AO48" s="13"/>
      <c r="AP48" s="54" t="s">
        <v>123</v>
      </c>
      <c r="AQ48" s="13"/>
      <c r="AR48" s="13"/>
      <c r="AS48" s="13"/>
    </row>
    <row r="49" spans="1:45" ht="100.5" customHeight="1" x14ac:dyDescent="0.3">
      <c r="A49" s="13" t="s">
        <v>860</v>
      </c>
      <c r="B49" s="13" t="s">
        <v>1959</v>
      </c>
      <c r="C49" s="13" t="s">
        <v>2039</v>
      </c>
      <c r="D49" s="8" t="s">
        <v>854</v>
      </c>
      <c r="E49" s="13" t="s">
        <v>167</v>
      </c>
      <c r="F49" s="43" t="s">
        <v>115</v>
      </c>
      <c r="G49" s="13" t="s">
        <v>19</v>
      </c>
      <c r="H49" s="13" t="s">
        <v>19</v>
      </c>
      <c r="I49" s="13" t="s">
        <v>995</v>
      </c>
      <c r="J49" s="11" t="s">
        <v>2930</v>
      </c>
      <c r="K49" s="11" t="s">
        <v>1087</v>
      </c>
      <c r="L49" s="11" t="s">
        <v>123</v>
      </c>
      <c r="M49" s="54" t="s">
        <v>123</v>
      </c>
      <c r="N49" s="54" t="s">
        <v>123</v>
      </c>
      <c r="O49" s="13"/>
      <c r="P49" s="54" t="s">
        <v>123</v>
      </c>
      <c r="Q49" s="13"/>
      <c r="R49" s="54" t="s">
        <v>123</v>
      </c>
      <c r="S49" s="55" t="s">
        <v>123</v>
      </c>
      <c r="T49" s="13"/>
      <c r="U49" s="54" t="s">
        <v>123</v>
      </c>
      <c r="V49" s="54" t="s">
        <v>123</v>
      </c>
      <c r="W49" s="54" t="s">
        <v>123</v>
      </c>
      <c r="X49" s="13"/>
      <c r="Y49" s="54" t="s">
        <v>123</v>
      </c>
      <c r="Z49" s="54" t="s">
        <v>123</v>
      </c>
      <c r="AA49" s="54" t="s">
        <v>123</v>
      </c>
      <c r="AB49" s="54" t="s">
        <v>123</v>
      </c>
      <c r="AC49" s="54" t="s">
        <v>123</v>
      </c>
      <c r="AD49" s="54" t="s">
        <v>123</v>
      </c>
      <c r="AE49" s="54" t="s">
        <v>123</v>
      </c>
      <c r="AF49" s="54" t="s">
        <v>123</v>
      </c>
      <c r="AG49" s="13"/>
      <c r="AH49" s="54" t="s">
        <v>123</v>
      </c>
      <c r="AI49" s="54" t="s">
        <v>123</v>
      </c>
      <c r="AJ49" s="13"/>
      <c r="AK49" s="13"/>
      <c r="AL49" s="54" t="s">
        <v>123</v>
      </c>
      <c r="AM49" s="13"/>
      <c r="AN49" s="54" t="s">
        <v>123</v>
      </c>
      <c r="AO49" s="13"/>
      <c r="AP49" s="54" t="s">
        <v>123</v>
      </c>
      <c r="AQ49" s="13"/>
      <c r="AR49" s="13"/>
      <c r="AS49" s="13"/>
    </row>
    <row r="50" spans="1:45" ht="57.6" x14ac:dyDescent="0.3">
      <c r="A50" s="13" t="s">
        <v>848</v>
      </c>
      <c r="B50" s="13" t="s">
        <v>1521</v>
      </c>
      <c r="C50" s="13" t="s">
        <v>2039</v>
      </c>
      <c r="D50" s="13" t="s">
        <v>854</v>
      </c>
      <c r="E50" s="8" t="s">
        <v>163</v>
      </c>
      <c r="F50" s="43" t="s">
        <v>115</v>
      </c>
      <c r="G50" s="13" t="s">
        <v>16</v>
      </c>
      <c r="H50" s="13" t="s">
        <v>83</v>
      </c>
      <c r="I50" s="13" t="s">
        <v>83</v>
      </c>
      <c r="J50" s="11" t="s">
        <v>1030</v>
      </c>
      <c r="K50" s="11" t="s">
        <v>1084</v>
      </c>
      <c r="L50" s="11" t="s">
        <v>123</v>
      </c>
      <c r="M50" s="54" t="s">
        <v>123</v>
      </c>
      <c r="N50" s="54" t="s">
        <v>1168</v>
      </c>
      <c r="O50" s="13"/>
      <c r="P50" s="54" t="s">
        <v>1213</v>
      </c>
      <c r="Q50" s="13"/>
      <c r="R50" s="54" t="s">
        <v>123</v>
      </c>
      <c r="S50" s="55" t="s">
        <v>123</v>
      </c>
      <c r="T50" s="13"/>
      <c r="U50" s="54" t="s">
        <v>123</v>
      </c>
      <c r="V50" s="54" t="s">
        <v>123</v>
      </c>
      <c r="W50" s="54" t="s">
        <v>123</v>
      </c>
      <c r="X50" s="13"/>
      <c r="Y50" s="54">
        <v>100</v>
      </c>
      <c r="Z50" s="54" t="s">
        <v>123</v>
      </c>
      <c r="AA50" s="54" t="s">
        <v>123</v>
      </c>
      <c r="AB50" s="54" t="s">
        <v>123</v>
      </c>
      <c r="AC50" s="54" t="s">
        <v>123</v>
      </c>
      <c r="AD50" s="54" t="s">
        <v>123</v>
      </c>
      <c r="AE50" s="54" t="s">
        <v>123</v>
      </c>
      <c r="AF50" s="54" t="s">
        <v>123</v>
      </c>
      <c r="AG50" s="13"/>
      <c r="AH50" s="54" t="s">
        <v>114</v>
      </c>
      <c r="AI50" s="54" t="s">
        <v>123</v>
      </c>
      <c r="AJ50" s="13"/>
      <c r="AK50" s="13"/>
      <c r="AL50" s="54" t="s">
        <v>123</v>
      </c>
      <c r="AM50" s="13"/>
      <c r="AN50" s="54" t="s">
        <v>123</v>
      </c>
      <c r="AO50" s="13"/>
      <c r="AP50" s="54" t="s">
        <v>123</v>
      </c>
      <c r="AQ50" s="13"/>
      <c r="AR50" s="13"/>
      <c r="AS50" s="13"/>
    </row>
    <row r="51" spans="1:45" ht="100.8" x14ac:dyDescent="0.3">
      <c r="A51" s="13" t="s">
        <v>830</v>
      </c>
      <c r="B51" s="13" t="s">
        <v>2557</v>
      </c>
      <c r="C51" s="13" t="s">
        <v>2039</v>
      </c>
      <c r="D51" s="13" t="s">
        <v>854</v>
      </c>
      <c r="E51" s="13" t="s">
        <v>167</v>
      </c>
      <c r="F51" s="43" t="s">
        <v>115</v>
      </c>
      <c r="G51" s="13" t="s">
        <v>4</v>
      </c>
      <c r="H51" s="13" t="s">
        <v>52</v>
      </c>
      <c r="I51" s="13" t="s">
        <v>52</v>
      </c>
      <c r="J51" s="11" t="s">
        <v>1017</v>
      </c>
      <c r="K51" s="11" t="s">
        <v>898</v>
      </c>
      <c r="L51" s="11" t="s">
        <v>123</v>
      </c>
      <c r="M51" s="54" t="s">
        <v>123</v>
      </c>
      <c r="N51" s="54" t="s">
        <v>1160</v>
      </c>
      <c r="O51" s="13"/>
      <c r="P51" s="54" t="s">
        <v>111</v>
      </c>
      <c r="Q51" s="13"/>
      <c r="R51" s="54">
        <v>100</v>
      </c>
      <c r="S51" s="55">
        <v>0</v>
      </c>
      <c r="T51" s="8" t="s">
        <v>406</v>
      </c>
      <c r="U51" s="54" t="s">
        <v>123</v>
      </c>
      <c r="V51" s="54" t="s">
        <v>123</v>
      </c>
      <c r="W51" s="54" t="s">
        <v>123</v>
      </c>
      <c r="X51" s="13"/>
      <c r="Y51" s="54">
        <v>0</v>
      </c>
      <c r="Z51" s="54" t="s">
        <v>123</v>
      </c>
      <c r="AA51" s="54" t="s">
        <v>123</v>
      </c>
      <c r="AB51" s="54" t="s">
        <v>123</v>
      </c>
      <c r="AC51" s="54" t="s">
        <v>123</v>
      </c>
      <c r="AD51" s="54" t="s">
        <v>123</v>
      </c>
      <c r="AE51" s="54" t="s">
        <v>123</v>
      </c>
      <c r="AF51" s="54" t="s">
        <v>123</v>
      </c>
      <c r="AG51" s="13"/>
      <c r="AH51" s="54" t="s">
        <v>114</v>
      </c>
      <c r="AI51" s="54" t="s">
        <v>123</v>
      </c>
      <c r="AJ51" s="13"/>
      <c r="AK51" s="13"/>
      <c r="AL51" s="54" t="s">
        <v>123</v>
      </c>
      <c r="AM51" s="13"/>
      <c r="AN51" s="54" t="s">
        <v>123</v>
      </c>
      <c r="AO51" s="13"/>
      <c r="AP51" s="54" t="s">
        <v>114</v>
      </c>
      <c r="AQ51" s="13"/>
      <c r="AR51" s="13"/>
      <c r="AS51" s="13"/>
    </row>
    <row r="52" spans="1:45" ht="72" x14ac:dyDescent="0.3">
      <c r="A52" s="13" t="s">
        <v>857</v>
      </c>
      <c r="B52" s="13" t="s">
        <v>2446</v>
      </c>
      <c r="C52" s="13" t="s">
        <v>2048</v>
      </c>
      <c r="D52" s="13" t="s">
        <v>854</v>
      </c>
      <c r="E52" s="8" t="s">
        <v>858</v>
      </c>
      <c r="F52" s="43" t="s">
        <v>115</v>
      </c>
      <c r="G52" s="13" t="s">
        <v>16</v>
      </c>
      <c r="H52" s="13" t="s">
        <v>80</v>
      </c>
      <c r="I52" s="13" t="s">
        <v>80</v>
      </c>
      <c r="J52" s="11" t="s">
        <v>131</v>
      </c>
      <c r="K52" s="11" t="s">
        <v>109</v>
      </c>
      <c r="L52" s="11">
        <v>262</v>
      </c>
      <c r="M52" s="54">
        <v>261</v>
      </c>
      <c r="N52" s="54" t="s">
        <v>230</v>
      </c>
      <c r="O52" s="13"/>
      <c r="P52" s="54" t="s">
        <v>603</v>
      </c>
      <c r="Q52" s="13"/>
      <c r="R52" s="54" t="s">
        <v>123</v>
      </c>
      <c r="S52" s="55" t="s">
        <v>123</v>
      </c>
      <c r="T52" s="13"/>
      <c r="U52" s="54" t="s">
        <v>123</v>
      </c>
      <c r="V52" s="54" t="s">
        <v>123</v>
      </c>
      <c r="W52" s="54" t="s">
        <v>123</v>
      </c>
      <c r="X52" s="13"/>
      <c r="Y52" s="54" t="s">
        <v>123</v>
      </c>
      <c r="Z52" s="54" t="s">
        <v>123</v>
      </c>
      <c r="AA52" s="54" t="s">
        <v>123</v>
      </c>
      <c r="AB52" s="54" t="s">
        <v>123</v>
      </c>
      <c r="AC52" s="54" t="s">
        <v>123</v>
      </c>
      <c r="AD52" s="54" t="s">
        <v>123</v>
      </c>
      <c r="AE52" s="54" t="s">
        <v>123</v>
      </c>
      <c r="AF52" s="54" t="s">
        <v>123</v>
      </c>
      <c r="AG52" s="13"/>
      <c r="AH52" s="54" t="s">
        <v>123</v>
      </c>
      <c r="AI52" s="54" t="s">
        <v>123</v>
      </c>
      <c r="AJ52" s="13"/>
      <c r="AK52" s="13"/>
      <c r="AL52" s="54" t="s">
        <v>123</v>
      </c>
      <c r="AM52" s="13"/>
      <c r="AN52" s="54" t="s">
        <v>123</v>
      </c>
      <c r="AO52" s="13"/>
      <c r="AP52" s="54" t="s">
        <v>123</v>
      </c>
      <c r="AQ52" s="13" t="s">
        <v>852</v>
      </c>
      <c r="AR52" s="13"/>
      <c r="AS52" s="13"/>
    </row>
    <row r="53" spans="1:45" ht="28.8" x14ac:dyDescent="0.3">
      <c r="A53" s="13" t="s">
        <v>980</v>
      </c>
      <c r="B53" s="13" t="s">
        <v>786</v>
      </c>
      <c r="C53" s="13" t="s">
        <v>29</v>
      </c>
      <c r="D53" s="13" t="s">
        <v>854</v>
      </c>
      <c r="E53" s="13" t="s">
        <v>646</v>
      </c>
      <c r="F53" s="43" t="s">
        <v>115</v>
      </c>
      <c r="G53" s="13" t="s">
        <v>2</v>
      </c>
      <c r="H53" s="13" t="s">
        <v>92</v>
      </c>
      <c r="I53" s="13" t="s">
        <v>296</v>
      </c>
      <c r="J53" s="11" t="s">
        <v>237</v>
      </c>
      <c r="K53" s="11" t="s">
        <v>157</v>
      </c>
      <c r="L53" s="11" t="s">
        <v>123</v>
      </c>
      <c r="M53" s="54" t="s">
        <v>123</v>
      </c>
      <c r="N53" s="54" t="s">
        <v>140</v>
      </c>
      <c r="O53" s="13"/>
      <c r="P53" s="54" t="s">
        <v>111</v>
      </c>
      <c r="Q53" s="13"/>
      <c r="R53" s="54" t="s">
        <v>123</v>
      </c>
      <c r="S53" s="55" t="s">
        <v>123</v>
      </c>
      <c r="T53" s="13"/>
      <c r="U53" s="54" t="s">
        <v>123</v>
      </c>
      <c r="V53" s="54" t="s">
        <v>123</v>
      </c>
      <c r="W53" s="54" t="s">
        <v>123</v>
      </c>
      <c r="X53" s="13"/>
      <c r="Y53" s="54" t="s">
        <v>123</v>
      </c>
      <c r="Z53" s="54" t="s">
        <v>123</v>
      </c>
      <c r="AA53" s="54" t="s">
        <v>123</v>
      </c>
      <c r="AB53" s="54" t="s">
        <v>123</v>
      </c>
      <c r="AC53" s="54" t="s">
        <v>123</v>
      </c>
      <c r="AD53" s="54" t="s">
        <v>123</v>
      </c>
      <c r="AE53" s="54" t="s">
        <v>123</v>
      </c>
      <c r="AF53" s="54" t="s">
        <v>123</v>
      </c>
      <c r="AG53" s="13"/>
      <c r="AH53" s="54" t="s">
        <v>114</v>
      </c>
      <c r="AI53" s="54" t="s">
        <v>123</v>
      </c>
      <c r="AJ53" s="13"/>
      <c r="AK53" s="13"/>
      <c r="AL53" s="54" t="s">
        <v>123</v>
      </c>
      <c r="AM53" s="13"/>
      <c r="AN53" s="54" t="s">
        <v>123</v>
      </c>
      <c r="AO53" s="13"/>
      <c r="AP53" s="54" t="s">
        <v>123</v>
      </c>
      <c r="AQ53" s="13"/>
      <c r="AR53" s="13"/>
      <c r="AS53" s="13"/>
    </row>
    <row r="54" spans="1:45" ht="230.4" x14ac:dyDescent="0.3">
      <c r="A54" s="13" t="s">
        <v>853</v>
      </c>
      <c r="B54" s="13" t="s">
        <v>2553</v>
      </c>
      <c r="C54" s="13" t="s">
        <v>2039</v>
      </c>
      <c r="D54" s="13" t="s">
        <v>854</v>
      </c>
      <c r="E54" s="13" t="s">
        <v>309</v>
      </c>
      <c r="F54" s="43" t="s">
        <v>115</v>
      </c>
      <c r="G54" s="13" t="s">
        <v>17</v>
      </c>
      <c r="H54" s="13" t="s">
        <v>97</v>
      </c>
      <c r="I54" s="13" t="s">
        <v>307</v>
      </c>
      <c r="J54" s="11" t="s">
        <v>1032</v>
      </c>
      <c r="K54" s="11" t="s">
        <v>898</v>
      </c>
      <c r="L54" s="11">
        <v>212</v>
      </c>
      <c r="M54" s="54" t="s">
        <v>123</v>
      </c>
      <c r="N54" s="54" t="s">
        <v>1164</v>
      </c>
      <c r="O54" s="13"/>
      <c r="P54" s="54" t="s">
        <v>1215</v>
      </c>
      <c r="Q54" s="13"/>
      <c r="R54" s="54">
        <v>58</v>
      </c>
      <c r="S54" s="55">
        <v>42</v>
      </c>
      <c r="T54" s="13" t="s">
        <v>308</v>
      </c>
      <c r="U54" s="54" t="s">
        <v>123</v>
      </c>
      <c r="V54" s="54" t="s">
        <v>123</v>
      </c>
      <c r="W54" s="54" t="s">
        <v>123</v>
      </c>
      <c r="X54" s="13"/>
      <c r="Y54" s="54">
        <v>100</v>
      </c>
      <c r="Z54" s="54" t="s">
        <v>310</v>
      </c>
      <c r="AA54" s="54" t="s">
        <v>123</v>
      </c>
      <c r="AB54" s="54" t="s">
        <v>311</v>
      </c>
      <c r="AC54" s="54" t="s">
        <v>312</v>
      </c>
      <c r="AD54" s="54">
        <v>6000</v>
      </c>
      <c r="AE54" s="54" t="s">
        <v>313</v>
      </c>
      <c r="AF54" s="54" t="s">
        <v>114</v>
      </c>
      <c r="AG54" s="13"/>
      <c r="AH54" s="54" t="s">
        <v>114</v>
      </c>
      <c r="AI54" s="54" t="s">
        <v>123</v>
      </c>
      <c r="AJ54" s="13"/>
      <c r="AK54" s="13"/>
      <c r="AL54" s="54" t="s">
        <v>123</v>
      </c>
      <c r="AM54" s="13"/>
      <c r="AN54" s="54" t="s">
        <v>123</v>
      </c>
      <c r="AO54" s="13"/>
      <c r="AP54" s="54" t="s">
        <v>114</v>
      </c>
      <c r="AQ54" s="13" t="s">
        <v>850</v>
      </c>
      <c r="AR54" s="13"/>
      <c r="AS54" s="13"/>
    </row>
    <row r="55" spans="1:45" ht="78" customHeight="1" x14ac:dyDescent="0.3">
      <c r="A55" s="8" t="s">
        <v>1144</v>
      </c>
      <c r="B55" s="11" t="s">
        <v>232</v>
      </c>
      <c r="C55" s="11"/>
      <c r="D55" s="8" t="s">
        <v>854</v>
      </c>
      <c r="E55" s="72" t="s">
        <v>1140</v>
      </c>
      <c r="F55" s="24"/>
      <c r="G55" s="16"/>
      <c r="H55" s="16" t="s">
        <v>6</v>
      </c>
      <c r="I55" s="16" t="s">
        <v>6</v>
      </c>
      <c r="J55" s="11" t="s">
        <v>123</v>
      </c>
      <c r="K55" s="11" t="s">
        <v>123</v>
      </c>
      <c r="L55" s="11" t="s">
        <v>123</v>
      </c>
      <c r="M55" s="54" t="s">
        <v>123</v>
      </c>
      <c r="N55" s="54" t="s">
        <v>123</v>
      </c>
      <c r="O55" s="16"/>
      <c r="P55" s="54" t="s">
        <v>123</v>
      </c>
      <c r="Q55" s="16"/>
      <c r="R55" s="54" t="s">
        <v>123</v>
      </c>
      <c r="S55" s="55" t="s">
        <v>123</v>
      </c>
      <c r="T55" s="16"/>
      <c r="U55" s="54" t="s">
        <v>123</v>
      </c>
      <c r="V55" s="54" t="s">
        <v>123</v>
      </c>
      <c r="W55" s="54" t="s">
        <v>123</v>
      </c>
      <c r="X55" s="16"/>
      <c r="Y55" s="54" t="s">
        <v>123</v>
      </c>
      <c r="Z55" s="54" t="s">
        <v>123</v>
      </c>
      <c r="AA55" s="54" t="s">
        <v>123</v>
      </c>
      <c r="AB55" s="54" t="s">
        <v>123</v>
      </c>
      <c r="AC55" s="54" t="s">
        <v>123</v>
      </c>
      <c r="AD55" s="54" t="s">
        <v>123</v>
      </c>
      <c r="AE55" s="54" t="s">
        <v>123</v>
      </c>
      <c r="AF55" s="54" t="s">
        <v>123</v>
      </c>
      <c r="AG55" s="16"/>
      <c r="AH55" s="54" t="s">
        <v>123</v>
      </c>
      <c r="AI55" s="54" t="s">
        <v>123</v>
      </c>
      <c r="AJ55" s="16"/>
      <c r="AK55" s="16"/>
      <c r="AL55" s="54" t="s">
        <v>123</v>
      </c>
      <c r="AM55" s="16"/>
      <c r="AN55" s="54" t="s">
        <v>123</v>
      </c>
      <c r="AO55" s="16"/>
      <c r="AP55" s="54" t="s">
        <v>123</v>
      </c>
      <c r="AQ55" s="16"/>
      <c r="AR55" s="13"/>
      <c r="AS55" s="13"/>
    </row>
    <row r="56" spans="1:45" ht="100.8" x14ac:dyDescent="0.3">
      <c r="A56" s="13" t="s">
        <v>983</v>
      </c>
      <c r="B56" s="13" t="s">
        <v>47</v>
      </c>
      <c r="C56" s="13" t="s">
        <v>44</v>
      </c>
      <c r="D56" s="13" t="s">
        <v>854</v>
      </c>
      <c r="E56" s="13" t="s">
        <v>982</v>
      </c>
      <c r="F56" s="43" t="s">
        <v>115</v>
      </c>
      <c r="G56" s="13" t="s">
        <v>9</v>
      </c>
      <c r="H56" s="13" t="s">
        <v>75</v>
      </c>
      <c r="I56" s="13" t="s">
        <v>75</v>
      </c>
      <c r="J56" s="11" t="s">
        <v>1020</v>
      </c>
      <c r="K56" s="11" t="s">
        <v>618</v>
      </c>
      <c r="L56" s="11" t="s">
        <v>123</v>
      </c>
      <c r="M56" s="54" t="s">
        <v>123</v>
      </c>
      <c r="N56" s="54" t="s">
        <v>123</v>
      </c>
      <c r="O56" s="13"/>
      <c r="P56" s="54" t="s">
        <v>123</v>
      </c>
      <c r="Q56" s="13"/>
      <c r="R56" s="54" t="s">
        <v>123</v>
      </c>
      <c r="S56" s="55" t="s">
        <v>123</v>
      </c>
      <c r="T56" s="13"/>
      <c r="U56" s="54" t="s">
        <v>123</v>
      </c>
      <c r="V56" s="54" t="s">
        <v>123</v>
      </c>
      <c r="W56" s="54" t="s">
        <v>123</v>
      </c>
      <c r="X56" s="13"/>
      <c r="Y56" s="54" t="s">
        <v>123</v>
      </c>
      <c r="Z56" s="54" t="s">
        <v>123</v>
      </c>
      <c r="AA56" s="54" t="s">
        <v>123</v>
      </c>
      <c r="AB56" s="54" t="s">
        <v>123</v>
      </c>
      <c r="AC56" s="54" t="s">
        <v>123</v>
      </c>
      <c r="AD56" s="54" t="s">
        <v>123</v>
      </c>
      <c r="AE56" s="54" t="s">
        <v>123</v>
      </c>
      <c r="AF56" s="54" t="s">
        <v>123</v>
      </c>
      <c r="AG56" s="13"/>
      <c r="AH56" s="54" t="s">
        <v>123</v>
      </c>
      <c r="AI56" s="54" t="s">
        <v>123</v>
      </c>
      <c r="AJ56" s="13"/>
      <c r="AK56" s="13"/>
      <c r="AL56" s="54" t="s">
        <v>123</v>
      </c>
      <c r="AM56" s="13"/>
      <c r="AN56" s="54" t="s">
        <v>123</v>
      </c>
      <c r="AO56" s="13"/>
      <c r="AP56" s="54" t="s">
        <v>123</v>
      </c>
      <c r="AQ56" s="8"/>
      <c r="AR56" s="13"/>
      <c r="AS56" s="13"/>
    </row>
    <row r="57" spans="1:45" ht="57.6" x14ac:dyDescent="0.3">
      <c r="A57" s="13" t="s">
        <v>1116</v>
      </c>
      <c r="B57" s="13" t="s">
        <v>24</v>
      </c>
      <c r="C57" s="13" t="s">
        <v>2048</v>
      </c>
      <c r="D57" s="13" t="s">
        <v>854</v>
      </c>
      <c r="E57" s="13" t="s">
        <v>167</v>
      </c>
      <c r="F57" s="43" t="s">
        <v>115</v>
      </c>
      <c r="G57" s="13" t="s">
        <v>93</v>
      </c>
      <c r="H57" s="13" t="s">
        <v>6</v>
      </c>
      <c r="I57" s="13" t="s">
        <v>6</v>
      </c>
      <c r="J57" s="11" t="s">
        <v>159</v>
      </c>
      <c r="K57" s="11" t="s">
        <v>816</v>
      </c>
      <c r="L57" s="11" t="s">
        <v>123</v>
      </c>
      <c r="M57" s="54" t="s">
        <v>123</v>
      </c>
      <c r="N57" s="54" t="s">
        <v>123</v>
      </c>
      <c r="O57" s="13"/>
      <c r="P57" s="54" t="s">
        <v>123</v>
      </c>
      <c r="Q57" s="13"/>
      <c r="R57" s="54" t="s">
        <v>123</v>
      </c>
      <c r="S57" s="55" t="s">
        <v>123</v>
      </c>
      <c r="T57" s="13"/>
      <c r="U57" s="54" t="s">
        <v>123</v>
      </c>
      <c r="V57" s="54" t="s">
        <v>123</v>
      </c>
      <c r="W57" s="54" t="s">
        <v>123</v>
      </c>
      <c r="X57" s="13"/>
      <c r="Y57" s="54" t="s">
        <v>123</v>
      </c>
      <c r="Z57" s="54" t="s">
        <v>123</v>
      </c>
      <c r="AA57" s="54" t="s">
        <v>123</v>
      </c>
      <c r="AB57" s="54" t="s">
        <v>123</v>
      </c>
      <c r="AC57" s="54" t="s">
        <v>123</v>
      </c>
      <c r="AD57" s="54" t="s">
        <v>123</v>
      </c>
      <c r="AE57" s="54" t="s">
        <v>123</v>
      </c>
      <c r="AF57" s="54" t="s">
        <v>123</v>
      </c>
      <c r="AG57" s="13"/>
      <c r="AH57" s="54" t="s">
        <v>123</v>
      </c>
      <c r="AI57" s="54" t="s">
        <v>123</v>
      </c>
      <c r="AJ57" s="13"/>
      <c r="AK57" s="13"/>
      <c r="AL57" s="54" t="s">
        <v>123</v>
      </c>
      <c r="AM57" s="13"/>
      <c r="AN57" s="54" t="s">
        <v>123</v>
      </c>
      <c r="AO57" s="13"/>
      <c r="AP57" s="54" t="s">
        <v>123</v>
      </c>
      <c r="AQ57" s="13"/>
      <c r="AR57" s="13"/>
      <c r="AS57" s="13"/>
    </row>
    <row r="58" spans="1:45" ht="115.2" x14ac:dyDescent="0.3">
      <c r="A58" s="13" t="s">
        <v>931</v>
      </c>
      <c r="B58" s="13" t="s">
        <v>40</v>
      </c>
      <c r="C58" s="13" t="s">
        <v>38</v>
      </c>
      <c r="D58" s="13" t="s">
        <v>854</v>
      </c>
      <c r="E58" s="13" t="s">
        <v>324</v>
      </c>
      <c r="F58" s="43" t="s">
        <v>115</v>
      </c>
      <c r="G58" s="13" t="s">
        <v>93</v>
      </c>
      <c r="H58" s="13" t="s">
        <v>6</v>
      </c>
      <c r="I58" s="13" t="s">
        <v>6</v>
      </c>
      <c r="J58" s="11" t="s">
        <v>1059</v>
      </c>
      <c r="K58" s="11" t="s">
        <v>689</v>
      </c>
      <c r="L58" s="11" t="s">
        <v>123</v>
      </c>
      <c r="M58" s="54" t="s">
        <v>123</v>
      </c>
      <c r="N58" s="54" t="s">
        <v>1198</v>
      </c>
      <c r="O58" s="13"/>
      <c r="P58" s="54" t="s">
        <v>1221</v>
      </c>
      <c r="Q58" s="13"/>
      <c r="R58" s="54" t="s">
        <v>123</v>
      </c>
      <c r="S58" s="55" t="s">
        <v>123</v>
      </c>
      <c r="T58" s="13"/>
      <c r="U58" s="54" t="s">
        <v>123</v>
      </c>
      <c r="V58" s="54" t="s">
        <v>123</v>
      </c>
      <c r="W58" s="54" t="s">
        <v>123</v>
      </c>
      <c r="X58" s="13"/>
      <c r="Y58" s="54" t="s">
        <v>123</v>
      </c>
      <c r="Z58" s="54" t="s">
        <v>123</v>
      </c>
      <c r="AA58" s="54" t="s">
        <v>123</v>
      </c>
      <c r="AB58" s="54" t="s">
        <v>123</v>
      </c>
      <c r="AC58" s="54" t="s">
        <v>123</v>
      </c>
      <c r="AD58" s="54">
        <v>11900</v>
      </c>
      <c r="AE58" s="54" t="s">
        <v>123</v>
      </c>
      <c r="AF58" s="54" t="s">
        <v>123</v>
      </c>
      <c r="AG58" s="13"/>
      <c r="AH58" s="54" t="s">
        <v>115</v>
      </c>
      <c r="AI58" s="54" t="s">
        <v>129</v>
      </c>
      <c r="AJ58" s="13"/>
      <c r="AK58" s="13"/>
      <c r="AL58" s="54" t="s">
        <v>613</v>
      </c>
      <c r="AM58" s="13"/>
      <c r="AN58" s="54" t="s">
        <v>123</v>
      </c>
      <c r="AO58" s="13"/>
      <c r="AP58" s="54" t="s">
        <v>123</v>
      </c>
      <c r="AQ58" s="13"/>
      <c r="AR58" s="13"/>
      <c r="AS58" s="13"/>
    </row>
    <row r="59" spans="1:45" ht="57.6" x14ac:dyDescent="0.3">
      <c r="A59" s="11" t="s">
        <v>1487</v>
      </c>
      <c r="B59" s="50" t="s">
        <v>1486</v>
      </c>
      <c r="C59" s="50" t="s">
        <v>29</v>
      </c>
      <c r="D59" s="11" t="s">
        <v>854</v>
      </c>
      <c r="E59" s="11" t="s">
        <v>1564</v>
      </c>
      <c r="F59" s="24" t="s">
        <v>115</v>
      </c>
      <c r="G59" s="50" t="s">
        <v>16</v>
      </c>
      <c r="H59" s="50" t="s">
        <v>80</v>
      </c>
      <c r="I59" s="50"/>
      <c r="J59" s="11" t="s">
        <v>123</v>
      </c>
      <c r="K59" s="11" t="s">
        <v>123</v>
      </c>
      <c r="L59" s="11" t="s">
        <v>123</v>
      </c>
      <c r="M59" s="54" t="s">
        <v>123</v>
      </c>
      <c r="N59" s="54" t="s">
        <v>123</v>
      </c>
      <c r="O59" s="54"/>
      <c r="P59" s="54" t="s">
        <v>123</v>
      </c>
      <c r="Q59" s="54"/>
      <c r="R59" s="54" t="s">
        <v>123</v>
      </c>
      <c r="S59" s="55">
        <v>0</v>
      </c>
      <c r="T59" s="54"/>
      <c r="U59" s="54" t="s">
        <v>123</v>
      </c>
      <c r="V59" s="54" t="s">
        <v>123</v>
      </c>
      <c r="W59" s="54" t="s">
        <v>123</v>
      </c>
      <c r="X59" s="54"/>
      <c r="Y59" s="54" t="s">
        <v>123</v>
      </c>
      <c r="Z59" s="54" t="s">
        <v>123</v>
      </c>
      <c r="AA59" s="54" t="s">
        <v>123</v>
      </c>
      <c r="AB59" s="54" t="s">
        <v>123</v>
      </c>
      <c r="AC59" s="54" t="s">
        <v>123</v>
      </c>
      <c r="AD59" s="54" t="s">
        <v>123</v>
      </c>
      <c r="AE59" s="54" t="s">
        <v>123</v>
      </c>
      <c r="AF59" s="54" t="s">
        <v>123</v>
      </c>
      <c r="AG59" s="54"/>
      <c r="AH59" s="54" t="s">
        <v>123</v>
      </c>
      <c r="AI59" s="54" t="s">
        <v>123</v>
      </c>
      <c r="AJ59" s="54"/>
      <c r="AK59" s="54"/>
      <c r="AL59" s="54" t="s">
        <v>123</v>
      </c>
      <c r="AM59" s="54"/>
      <c r="AN59" s="54" t="s">
        <v>123</v>
      </c>
      <c r="AO59" s="54"/>
      <c r="AP59" s="54" t="s">
        <v>123</v>
      </c>
      <c r="AQ59" s="54"/>
      <c r="AR59" s="13" t="s">
        <v>1393</v>
      </c>
      <c r="AS59" s="24" t="s">
        <v>1488</v>
      </c>
    </row>
    <row r="60" spans="1:45" ht="28.8" x14ac:dyDescent="0.3">
      <c r="A60" s="13" t="s">
        <v>864</v>
      </c>
      <c r="B60" s="13" t="s">
        <v>2453</v>
      </c>
      <c r="C60" s="13" t="s">
        <v>2048</v>
      </c>
      <c r="D60" s="13" t="s">
        <v>854</v>
      </c>
      <c r="E60" s="11" t="s">
        <v>865</v>
      </c>
      <c r="F60" s="24" t="s">
        <v>115</v>
      </c>
      <c r="G60" s="13" t="s">
        <v>93</v>
      </c>
      <c r="H60" s="13" t="s">
        <v>6</v>
      </c>
      <c r="I60" s="13" t="s">
        <v>462</v>
      </c>
      <c r="J60" s="11" t="s">
        <v>123</v>
      </c>
      <c r="K60" s="11" t="s">
        <v>123</v>
      </c>
      <c r="L60" s="11" t="s">
        <v>123</v>
      </c>
      <c r="M60" s="54" t="s">
        <v>123</v>
      </c>
      <c r="N60" s="54" t="s">
        <v>123</v>
      </c>
      <c r="O60" s="13"/>
      <c r="P60" s="54" t="s">
        <v>123</v>
      </c>
      <c r="Q60" s="13"/>
      <c r="R60" s="54" t="s">
        <v>123</v>
      </c>
      <c r="S60" s="55" t="s">
        <v>123</v>
      </c>
      <c r="T60" s="13"/>
      <c r="U60" s="54" t="s">
        <v>123</v>
      </c>
      <c r="V60" s="54" t="s">
        <v>123</v>
      </c>
      <c r="W60" s="54" t="s">
        <v>123</v>
      </c>
      <c r="X60" s="13"/>
      <c r="Y60" s="54" t="s">
        <v>123</v>
      </c>
      <c r="Z60" s="54" t="s">
        <v>123</v>
      </c>
      <c r="AA60" s="54" t="s">
        <v>123</v>
      </c>
      <c r="AB60" s="54" t="s">
        <v>123</v>
      </c>
      <c r="AC60" s="54" t="s">
        <v>123</v>
      </c>
      <c r="AD60" s="54" t="s">
        <v>123</v>
      </c>
      <c r="AE60" s="54" t="s">
        <v>123</v>
      </c>
      <c r="AF60" s="54" t="s">
        <v>123</v>
      </c>
      <c r="AG60" s="13"/>
      <c r="AH60" s="54" t="s">
        <v>123</v>
      </c>
      <c r="AI60" s="54" t="s">
        <v>123</v>
      </c>
      <c r="AJ60" s="13"/>
      <c r="AK60" s="13"/>
      <c r="AL60" s="54" t="s">
        <v>123</v>
      </c>
      <c r="AM60" s="13"/>
      <c r="AN60" s="54" t="s">
        <v>123</v>
      </c>
      <c r="AO60" s="13"/>
      <c r="AP60" s="54" t="s">
        <v>123</v>
      </c>
      <c r="AQ60" s="13"/>
      <c r="AR60" s="13"/>
      <c r="AS60" s="13"/>
    </row>
    <row r="61" spans="1:45" x14ac:dyDescent="0.3">
      <c r="A61" s="1" t="s">
        <v>2171</v>
      </c>
      <c r="B61" s="1" t="s">
        <v>2562</v>
      </c>
      <c r="C61" s="1" t="s">
        <v>1882</v>
      </c>
      <c r="D61" s="1" t="s">
        <v>854</v>
      </c>
      <c r="E61" s="1" t="s">
        <v>1580</v>
      </c>
      <c r="F61" s="56" t="s">
        <v>115</v>
      </c>
      <c r="G61" s="8" t="s">
        <v>15</v>
      </c>
      <c r="H61" s="8" t="s">
        <v>70</v>
      </c>
      <c r="I61" s="8" t="s">
        <v>70</v>
      </c>
      <c r="J61" s="11" t="s">
        <v>123</v>
      </c>
      <c r="K61" s="11" t="s">
        <v>123</v>
      </c>
      <c r="L61" s="11" t="s">
        <v>123</v>
      </c>
      <c r="M61" s="54" t="s">
        <v>123</v>
      </c>
      <c r="N61" s="54" t="s">
        <v>123</v>
      </c>
      <c r="O61" s="1"/>
      <c r="P61" s="54" t="s">
        <v>123</v>
      </c>
      <c r="Q61" s="1"/>
      <c r="R61" s="54" t="s">
        <v>123</v>
      </c>
      <c r="S61" s="55" t="s">
        <v>123</v>
      </c>
      <c r="T61" s="1"/>
      <c r="U61" s="54" t="s">
        <v>123</v>
      </c>
      <c r="V61" s="54" t="s">
        <v>123</v>
      </c>
      <c r="W61" s="54" t="s">
        <v>123</v>
      </c>
      <c r="X61" s="1"/>
      <c r="Y61" s="54" t="s">
        <v>123</v>
      </c>
      <c r="Z61" s="54" t="s">
        <v>123</v>
      </c>
      <c r="AA61" s="54" t="s">
        <v>123</v>
      </c>
      <c r="AB61" s="54" t="s">
        <v>123</v>
      </c>
      <c r="AC61" s="54" t="s">
        <v>123</v>
      </c>
      <c r="AD61" s="54" t="s">
        <v>123</v>
      </c>
      <c r="AE61" s="54" t="s">
        <v>123</v>
      </c>
      <c r="AF61" s="54" t="s">
        <v>123</v>
      </c>
      <c r="AG61" s="1"/>
      <c r="AH61" s="54" t="s">
        <v>123</v>
      </c>
      <c r="AI61" s="54" t="s">
        <v>123</v>
      </c>
      <c r="AJ61" s="1"/>
      <c r="AK61" s="1"/>
      <c r="AL61" s="54" t="s">
        <v>123</v>
      </c>
      <c r="AM61" s="1"/>
      <c r="AN61" s="54" t="s">
        <v>123</v>
      </c>
      <c r="AO61" s="1"/>
      <c r="AP61" s="54" t="s">
        <v>123</v>
      </c>
      <c r="AQ61" s="1"/>
      <c r="AR61" s="1"/>
      <c r="AS61" s="1"/>
    </row>
    <row r="62" spans="1:45" ht="230.4" x14ac:dyDescent="0.3">
      <c r="A62" s="13" t="s">
        <v>219</v>
      </c>
      <c r="B62" s="13" t="s">
        <v>2558</v>
      </c>
      <c r="C62" s="13" t="s">
        <v>2049</v>
      </c>
      <c r="D62" s="8" t="s">
        <v>854</v>
      </c>
      <c r="E62" s="13" t="s">
        <v>219</v>
      </c>
      <c r="F62" s="43" t="s">
        <v>115</v>
      </c>
      <c r="G62" s="13" t="s">
        <v>9</v>
      </c>
      <c r="H62" s="13" t="s">
        <v>78</v>
      </c>
      <c r="I62" s="13" t="s">
        <v>78</v>
      </c>
      <c r="J62" s="11" t="s">
        <v>2931</v>
      </c>
      <c r="K62" s="11" t="s">
        <v>702</v>
      </c>
      <c r="L62" s="11" t="s">
        <v>123</v>
      </c>
      <c r="M62" s="54" t="s">
        <v>123</v>
      </c>
      <c r="N62" s="54" t="s">
        <v>1162</v>
      </c>
      <c r="O62" s="13"/>
      <c r="P62" s="54" t="s">
        <v>2723</v>
      </c>
      <c r="Q62" s="13" t="s">
        <v>183</v>
      </c>
      <c r="R62" s="54" t="s">
        <v>123</v>
      </c>
      <c r="S62" s="55" t="s">
        <v>123</v>
      </c>
      <c r="T62" s="8" t="s">
        <v>385</v>
      </c>
      <c r="U62" s="54" t="s">
        <v>123</v>
      </c>
      <c r="V62" s="54" t="s">
        <v>123</v>
      </c>
      <c r="W62" s="54" t="s">
        <v>123</v>
      </c>
      <c r="X62" s="13"/>
      <c r="Y62" s="54">
        <v>90</v>
      </c>
      <c r="Z62" s="54">
        <v>3</v>
      </c>
      <c r="AA62" s="54">
        <v>2</v>
      </c>
      <c r="AB62" s="54">
        <v>1</v>
      </c>
      <c r="AC62" s="54">
        <v>1</v>
      </c>
      <c r="AD62" s="54">
        <v>140000</v>
      </c>
      <c r="AE62" s="54" t="s">
        <v>1315</v>
      </c>
      <c r="AF62" s="54" t="s">
        <v>123</v>
      </c>
      <c r="AG62" s="13"/>
      <c r="AH62" s="54" t="s">
        <v>123</v>
      </c>
      <c r="AI62" s="54" t="s">
        <v>123</v>
      </c>
      <c r="AJ62" s="13"/>
      <c r="AK62" s="13"/>
      <c r="AL62" s="54" t="s">
        <v>123</v>
      </c>
      <c r="AM62" s="13"/>
      <c r="AN62" s="54" t="s">
        <v>123</v>
      </c>
      <c r="AO62" s="13"/>
      <c r="AP62" s="54" t="s">
        <v>123</v>
      </c>
      <c r="AQ62" s="13"/>
      <c r="AR62" s="13"/>
      <c r="AS62" s="13"/>
    </row>
    <row r="63" spans="1:45" ht="201.6" x14ac:dyDescent="0.3">
      <c r="A63" s="13" t="s">
        <v>593</v>
      </c>
      <c r="B63" s="13" t="s">
        <v>1967</v>
      </c>
      <c r="C63" s="13" t="s">
        <v>2049</v>
      </c>
      <c r="D63" s="8" t="s">
        <v>854</v>
      </c>
      <c r="E63" s="13" t="s">
        <v>1536</v>
      </c>
      <c r="F63" s="43" t="s">
        <v>115</v>
      </c>
      <c r="G63" s="13" t="s">
        <v>15</v>
      </c>
      <c r="H63" s="13" t="s">
        <v>70</v>
      </c>
      <c r="I63" s="13" t="s">
        <v>70</v>
      </c>
      <c r="J63" s="11" t="s">
        <v>1031</v>
      </c>
      <c r="K63" s="11" t="s">
        <v>702</v>
      </c>
      <c r="L63" s="11" t="s">
        <v>123</v>
      </c>
      <c r="M63" s="54" t="s">
        <v>123</v>
      </c>
      <c r="N63" s="54" t="s">
        <v>1162</v>
      </c>
      <c r="O63" s="13"/>
      <c r="P63" s="54" t="s">
        <v>1214</v>
      </c>
      <c r="Q63" s="13"/>
      <c r="R63" s="54">
        <v>100</v>
      </c>
      <c r="S63" s="55" t="s">
        <v>123</v>
      </c>
      <c r="T63" s="8" t="s">
        <v>439</v>
      </c>
      <c r="U63" s="54" t="s">
        <v>123</v>
      </c>
      <c r="V63" s="54" t="s">
        <v>123</v>
      </c>
      <c r="W63" s="54" t="s">
        <v>123</v>
      </c>
      <c r="X63" s="13"/>
      <c r="Y63" s="54" t="s">
        <v>123</v>
      </c>
      <c r="Z63" s="54" t="s">
        <v>123</v>
      </c>
      <c r="AA63" s="54" t="s">
        <v>123</v>
      </c>
      <c r="AB63" s="54" t="s">
        <v>123</v>
      </c>
      <c r="AC63" s="54" t="s">
        <v>123</v>
      </c>
      <c r="AD63" s="54" t="s">
        <v>123</v>
      </c>
      <c r="AE63" s="54">
        <v>0</v>
      </c>
      <c r="AF63" s="54" t="s">
        <v>114</v>
      </c>
      <c r="AG63" s="13"/>
      <c r="AH63" s="54" t="s">
        <v>123</v>
      </c>
      <c r="AI63" s="54" t="s">
        <v>123</v>
      </c>
      <c r="AJ63" s="13"/>
      <c r="AK63" s="13"/>
      <c r="AL63" s="54" t="s">
        <v>123</v>
      </c>
      <c r="AM63" s="13"/>
      <c r="AN63" s="54" t="s">
        <v>123</v>
      </c>
      <c r="AO63" s="13"/>
      <c r="AP63" s="54" t="s">
        <v>114</v>
      </c>
      <c r="AQ63" s="8" t="s">
        <v>1314</v>
      </c>
      <c r="AR63" s="13"/>
      <c r="AS63" s="13"/>
    </row>
    <row r="64" spans="1:45" x14ac:dyDescent="0.3">
      <c r="A64" s="13" t="s">
        <v>507</v>
      </c>
      <c r="B64" s="1" t="s">
        <v>2578</v>
      </c>
      <c r="C64" s="13" t="s">
        <v>1467</v>
      </c>
      <c r="D64" s="13" t="s">
        <v>854</v>
      </c>
      <c r="E64" s="13" t="s">
        <v>1586</v>
      </c>
      <c r="F64" s="43" t="s">
        <v>115</v>
      </c>
      <c r="G64" s="11" t="s">
        <v>19</v>
      </c>
      <c r="H64" s="11" t="s">
        <v>19</v>
      </c>
      <c r="I64" s="11" t="s">
        <v>191</v>
      </c>
      <c r="J64" s="11" t="s">
        <v>123</v>
      </c>
      <c r="K64" s="11" t="s">
        <v>123</v>
      </c>
      <c r="L64" s="11" t="s">
        <v>123</v>
      </c>
      <c r="M64" s="54" t="s">
        <v>123</v>
      </c>
      <c r="N64" s="54" t="s">
        <v>123</v>
      </c>
      <c r="O64" s="13"/>
      <c r="P64" s="54" t="s">
        <v>123</v>
      </c>
      <c r="Q64" s="13"/>
      <c r="R64" s="54" t="s">
        <v>123</v>
      </c>
      <c r="S64" s="55" t="s">
        <v>123</v>
      </c>
      <c r="T64" s="13"/>
      <c r="U64" s="54" t="s">
        <v>123</v>
      </c>
      <c r="V64" s="54" t="s">
        <v>123</v>
      </c>
      <c r="W64" s="54" t="s">
        <v>123</v>
      </c>
      <c r="X64" s="13"/>
      <c r="Y64" s="54" t="s">
        <v>123</v>
      </c>
      <c r="Z64" s="54" t="s">
        <v>123</v>
      </c>
      <c r="AA64" s="54" t="s">
        <v>123</v>
      </c>
      <c r="AB64" s="54" t="s">
        <v>123</v>
      </c>
      <c r="AC64" s="54" t="s">
        <v>123</v>
      </c>
      <c r="AD64" s="54" t="s">
        <v>123</v>
      </c>
      <c r="AE64" s="54" t="s">
        <v>123</v>
      </c>
      <c r="AF64" s="54" t="s">
        <v>123</v>
      </c>
      <c r="AG64" s="13"/>
      <c r="AH64" s="54" t="s">
        <v>123</v>
      </c>
      <c r="AI64" s="54" t="s">
        <v>123</v>
      </c>
      <c r="AJ64" s="13"/>
      <c r="AK64" s="13"/>
      <c r="AL64" s="54" t="s">
        <v>123</v>
      </c>
      <c r="AM64" s="13"/>
      <c r="AN64" s="54" t="s">
        <v>123</v>
      </c>
      <c r="AO64" s="13"/>
      <c r="AP64" s="54" t="s">
        <v>123</v>
      </c>
      <c r="AQ64" s="13"/>
      <c r="AR64" s="13"/>
      <c r="AS64" s="13"/>
    </row>
    <row r="65" spans="1:45" ht="258.75" customHeight="1" x14ac:dyDescent="0.3">
      <c r="A65" s="8" t="s">
        <v>918</v>
      </c>
      <c r="B65" s="8" t="s">
        <v>215</v>
      </c>
      <c r="C65" s="11" t="s">
        <v>34</v>
      </c>
      <c r="D65" s="8" t="s">
        <v>854</v>
      </c>
      <c r="E65" s="15" t="s">
        <v>187</v>
      </c>
      <c r="F65" s="24" t="s">
        <v>115</v>
      </c>
      <c r="G65" s="11" t="s">
        <v>93</v>
      </c>
      <c r="H65" s="11" t="s">
        <v>6</v>
      </c>
      <c r="I65" s="11" t="s">
        <v>6</v>
      </c>
      <c r="J65" s="11" t="s">
        <v>706</v>
      </c>
      <c r="K65" s="11" t="s">
        <v>618</v>
      </c>
      <c r="L65" s="11" t="s">
        <v>123</v>
      </c>
      <c r="M65" s="54" t="s">
        <v>123</v>
      </c>
      <c r="N65" s="54" t="s">
        <v>123</v>
      </c>
      <c r="O65" s="11"/>
      <c r="P65" s="54" t="s">
        <v>123</v>
      </c>
      <c r="Q65" s="11"/>
      <c r="R65" s="54" t="s">
        <v>123</v>
      </c>
      <c r="S65" s="55" t="s">
        <v>123</v>
      </c>
      <c r="T65" s="13"/>
      <c r="U65" s="54" t="s">
        <v>123</v>
      </c>
      <c r="V65" s="54" t="s">
        <v>123</v>
      </c>
      <c r="W65" s="54" t="s">
        <v>123</v>
      </c>
      <c r="X65" s="11"/>
      <c r="Y65" s="54" t="s">
        <v>123</v>
      </c>
      <c r="Z65" s="54" t="s">
        <v>123</v>
      </c>
      <c r="AA65" s="54" t="s">
        <v>123</v>
      </c>
      <c r="AB65" s="54" t="s">
        <v>123</v>
      </c>
      <c r="AC65" s="54" t="s">
        <v>123</v>
      </c>
      <c r="AD65" s="54" t="s">
        <v>123</v>
      </c>
      <c r="AE65" s="54" t="s">
        <v>123</v>
      </c>
      <c r="AF65" s="54" t="s">
        <v>123</v>
      </c>
      <c r="AG65" s="11"/>
      <c r="AH65" s="54" t="s">
        <v>123</v>
      </c>
      <c r="AI65" s="54" t="s">
        <v>123</v>
      </c>
      <c r="AJ65" s="11"/>
      <c r="AK65" s="11"/>
      <c r="AL65" s="54" t="s">
        <v>123</v>
      </c>
      <c r="AM65" s="11"/>
      <c r="AN65" s="54" t="s">
        <v>123</v>
      </c>
      <c r="AO65" s="11"/>
      <c r="AP65" s="54" t="s">
        <v>123</v>
      </c>
      <c r="AQ65" s="13"/>
      <c r="AR65" s="13"/>
      <c r="AS65" s="13"/>
    </row>
    <row r="66" spans="1:45" ht="28.8" x14ac:dyDescent="0.3">
      <c r="A66" s="50" t="s">
        <v>1428</v>
      </c>
      <c r="B66" s="50" t="s">
        <v>1427</v>
      </c>
      <c r="C66" s="11" t="s">
        <v>34</v>
      </c>
      <c r="D66" s="11" t="s">
        <v>854</v>
      </c>
      <c r="E66" s="11" t="s">
        <v>187</v>
      </c>
      <c r="F66" s="24" t="s">
        <v>115</v>
      </c>
      <c r="G66" s="11" t="s">
        <v>93</v>
      </c>
      <c r="H66" s="11" t="s">
        <v>6</v>
      </c>
      <c r="I66" s="11" t="s">
        <v>6</v>
      </c>
      <c r="J66" s="11" t="s">
        <v>123</v>
      </c>
      <c r="K66" s="11" t="s">
        <v>123</v>
      </c>
      <c r="L66" s="11" t="s">
        <v>123</v>
      </c>
      <c r="M66" s="54" t="s">
        <v>123</v>
      </c>
      <c r="N66" s="54" t="s">
        <v>123</v>
      </c>
      <c r="O66" s="59"/>
      <c r="P66" s="54" t="s">
        <v>123</v>
      </c>
      <c r="Q66" s="59"/>
      <c r="R66" s="54" t="s">
        <v>123</v>
      </c>
      <c r="S66" s="55">
        <v>0</v>
      </c>
      <c r="T66" s="59"/>
      <c r="U66" s="54" t="s">
        <v>123</v>
      </c>
      <c r="V66" s="54" t="s">
        <v>123</v>
      </c>
      <c r="W66" s="54" t="s">
        <v>123</v>
      </c>
      <c r="X66" s="59"/>
      <c r="Y66" s="54" t="s">
        <v>123</v>
      </c>
      <c r="Z66" s="54" t="s">
        <v>123</v>
      </c>
      <c r="AA66" s="54" t="s">
        <v>123</v>
      </c>
      <c r="AB66" s="54" t="s">
        <v>123</v>
      </c>
      <c r="AC66" s="54" t="s">
        <v>123</v>
      </c>
      <c r="AD66" s="54" t="s">
        <v>123</v>
      </c>
      <c r="AE66" s="54" t="s">
        <v>123</v>
      </c>
      <c r="AF66" s="54" t="s">
        <v>123</v>
      </c>
      <c r="AG66" s="59"/>
      <c r="AH66" s="54" t="s">
        <v>123</v>
      </c>
      <c r="AI66" s="54" t="s">
        <v>123</v>
      </c>
      <c r="AJ66" s="59"/>
      <c r="AK66" s="59"/>
      <c r="AL66" s="54" t="s">
        <v>123</v>
      </c>
      <c r="AM66" s="59"/>
      <c r="AN66" s="54" t="s">
        <v>123</v>
      </c>
      <c r="AO66" s="59"/>
      <c r="AP66" s="54" t="s">
        <v>123</v>
      </c>
      <c r="AQ66" s="59"/>
      <c r="AR66" s="13" t="s">
        <v>1403</v>
      </c>
      <c r="AS66" s="22" t="s">
        <v>1428</v>
      </c>
    </row>
    <row r="67" spans="1:45" ht="28.8" x14ac:dyDescent="0.3">
      <c r="A67" s="11" t="s">
        <v>1395</v>
      </c>
      <c r="B67" s="50" t="s">
        <v>1394</v>
      </c>
      <c r="C67" s="50" t="s">
        <v>1467</v>
      </c>
      <c r="D67" s="50" t="s">
        <v>854</v>
      </c>
      <c r="E67" s="50" t="s">
        <v>1564</v>
      </c>
      <c r="F67" s="22" t="s">
        <v>115</v>
      </c>
      <c r="G67" s="50" t="s">
        <v>16</v>
      </c>
      <c r="H67" s="50" t="s">
        <v>83</v>
      </c>
      <c r="I67" s="50" t="s">
        <v>1562</v>
      </c>
      <c r="J67" s="11" t="s">
        <v>123</v>
      </c>
      <c r="K67" s="11" t="s">
        <v>123</v>
      </c>
      <c r="L67" s="11" t="s">
        <v>123</v>
      </c>
      <c r="M67" s="54" t="s">
        <v>123</v>
      </c>
      <c r="N67" s="54" t="s">
        <v>123</v>
      </c>
      <c r="O67" s="54"/>
      <c r="P67" s="54" t="s">
        <v>123</v>
      </c>
      <c r="Q67" s="54"/>
      <c r="R67" s="54" t="s">
        <v>123</v>
      </c>
      <c r="S67" s="55">
        <v>0</v>
      </c>
      <c r="T67" s="54"/>
      <c r="U67" s="54" t="s">
        <v>123</v>
      </c>
      <c r="V67" s="54" t="s">
        <v>123</v>
      </c>
      <c r="W67" s="54" t="s">
        <v>123</v>
      </c>
      <c r="X67" s="54"/>
      <c r="Y67" s="54" t="s">
        <v>123</v>
      </c>
      <c r="Z67" s="54" t="s">
        <v>123</v>
      </c>
      <c r="AA67" s="54" t="s">
        <v>123</v>
      </c>
      <c r="AB67" s="54" t="s">
        <v>123</v>
      </c>
      <c r="AC67" s="54" t="s">
        <v>123</v>
      </c>
      <c r="AD67" s="54" t="s">
        <v>123</v>
      </c>
      <c r="AE67" s="54" t="s">
        <v>123</v>
      </c>
      <c r="AF67" s="54" t="s">
        <v>123</v>
      </c>
      <c r="AG67" s="54"/>
      <c r="AH67" s="54" t="s">
        <v>123</v>
      </c>
      <c r="AI67" s="54" t="s">
        <v>123</v>
      </c>
      <c r="AJ67" s="54"/>
      <c r="AK67" s="54"/>
      <c r="AL67" s="54" t="s">
        <v>123</v>
      </c>
      <c r="AM67" s="54"/>
      <c r="AN67" s="54" t="s">
        <v>123</v>
      </c>
      <c r="AO67" s="54"/>
      <c r="AP67" s="54" t="s">
        <v>123</v>
      </c>
      <c r="AQ67" s="54"/>
      <c r="AR67" s="13" t="s">
        <v>1393</v>
      </c>
      <c r="AS67" s="24" t="s">
        <v>1395</v>
      </c>
    </row>
    <row r="68" spans="1:45" ht="43.2" x14ac:dyDescent="0.3">
      <c r="A68" s="11" t="s">
        <v>1417</v>
      </c>
      <c r="B68" s="58" t="s">
        <v>1416</v>
      </c>
      <c r="C68" s="11" t="s">
        <v>34</v>
      </c>
      <c r="D68" s="11" t="s">
        <v>854</v>
      </c>
      <c r="E68" s="11" t="s">
        <v>1564</v>
      </c>
      <c r="F68" s="24" t="s">
        <v>115</v>
      </c>
      <c r="G68" s="50" t="s">
        <v>16</v>
      </c>
      <c r="H68" s="11" t="s">
        <v>80</v>
      </c>
      <c r="I68" s="11"/>
      <c r="J68" s="11" t="s">
        <v>123</v>
      </c>
      <c r="K68" s="11" t="s">
        <v>123</v>
      </c>
      <c r="L68" s="11" t="s">
        <v>123</v>
      </c>
      <c r="M68" s="54" t="s">
        <v>123</v>
      </c>
      <c r="N68" s="54" t="s">
        <v>123</v>
      </c>
      <c r="O68" s="54"/>
      <c r="P68" s="54" t="s">
        <v>123</v>
      </c>
      <c r="Q68" s="54"/>
      <c r="R68" s="54" t="s">
        <v>123</v>
      </c>
      <c r="S68" s="55">
        <v>0</v>
      </c>
      <c r="T68" s="54"/>
      <c r="U68" s="54" t="s">
        <v>123</v>
      </c>
      <c r="V68" s="54" t="s">
        <v>123</v>
      </c>
      <c r="W68" s="54" t="s">
        <v>123</v>
      </c>
      <c r="X68" s="54"/>
      <c r="Y68" s="54" t="s">
        <v>123</v>
      </c>
      <c r="Z68" s="54" t="s">
        <v>123</v>
      </c>
      <c r="AA68" s="54" t="s">
        <v>123</v>
      </c>
      <c r="AB68" s="54" t="s">
        <v>123</v>
      </c>
      <c r="AC68" s="54" t="s">
        <v>123</v>
      </c>
      <c r="AD68" s="54" t="s">
        <v>123</v>
      </c>
      <c r="AE68" s="54" t="s">
        <v>123</v>
      </c>
      <c r="AF68" s="54" t="s">
        <v>123</v>
      </c>
      <c r="AG68" s="54"/>
      <c r="AH68" s="54" t="s">
        <v>123</v>
      </c>
      <c r="AI68" s="54" t="s">
        <v>123</v>
      </c>
      <c r="AJ68" s="54"/>
      <c r="AK68" s="54"/>
      <c r="AL68" s="54" t="s">
        <v>123</v>
      </c>
      <c r="AM68" s="54"/>
      <c r="AN68" s="54" t="s">
        <v>123</v>
      </c>
      <c r="AO68" s="54"/>
      <c r="AP68" s="54" t="s">
        <v>123</v>
      </c>
      <c r="AQ68" s="54"/>
      <c r="AR68" s="13" t="s">
        <v>1374</v>
      </c>
      <c r="AS68" s="24" t="s">
        <v>1417</v>
      </c>
    </row>
    <row r="69" spans="1:45" ht="57.6" x14ac:dyDescent="0.3">
      <c r="A69" s="11" t="s">
        <v>1376</v>
      </c>
      <c r="B69" s="66" t="s">
        <v>1375</v>
      </c>
      <c r="C69" s="50" t="s">
        <v>2048</v>
      </c>
      <c r="D69" s="50" t="s">
        <v>854</v>
      </c>
      <c r="E69" s="50" t="s">
        <v>1561</v>
      </c>
      <c r="F69" s="22" t="s">
        <v>115</v>
      </c>
      <c r="G69" s="50" t="s">
        <v>1356</v>
      </c>
      <c r="H69" s="50" t="s">
        <v>56</v>
      </c>
      <c r="I69" s="50" t="s">
        <v>1559</v>
      </c>
      <c r="J69" s="11" t="s">
        <v>123</v>
      </c>
      <c r="K69" s="11" t="s">
        <v>123</v>
      </c>
      <c r="L69" s="11" t="s">
        <v>123</v>
      </c>
      <c r="M69" s="54" t="s">
        <v>123</v>
      </c>
      <c r="N69" s="54" t="s">
        <v>123</v>
      </c>
      <c r="O69" s="54"/>
      <c r="P69" s="54" t="s">
        <v>123</v>
      </c>
      <c r="Q69" s="54"/>
      <c r="R69" s="54" t="s">
        <v>123</v>
      </c>
      <c r="S69" s="55">
        <v>0</v>
      </c>
      <c r="T69" s="54"/>
      <c r="U69" s="54" t="s">
        <v>123</v>
      </c>
      <c r="V69" s="54" t="s">
        <v>123</v>
      </c>
      <c r="W69" s="54" t="s">
        <v>123</v>
      </c>
      <c r="X69" s="54"/>
      <c r="Y69" s="54" t="s">
        <v>123</v>
      </c>
      <c r="Z69" s="54" t="s">
        <v>123</v>
      </c>
      <c r="AA69" s="54" t="s">
        <v>123</v>
      </c>
      <c r="AB69" s="54" t="s">
        <v>123</v>
      </c>
      <c r="AC69" s="54" t="s">
        <v>123</v>
      </c>
      <c r="AD69" s="54" t="s">
        <v>123</v>
      </c>
      <c r="AE69" s="54" t="s">
        <v>123</v>
      </c>
      <c r="AF69" s="54" t="s">
        <v>123</v>
      </c>
      <c r="AG69" s="54"/>
      <c r="AH69" s="54" t="s">
        <v>123</v>
      </c>
      <c r="AI69" s="54" t="s">
        <v>123</v>
      </c>
      <c r="AJ69" s="54"/>
      <c r="AK69" s="54"/>
      <c r="AL69" s="54" t="s">
        <v>123</v>
      </c>
      <c r="AM69" s="54"/>
      <c r="AN69" s="54" t="s">
        <v>123</v>
      </c>
      <c r="AO69" s="54"/>
      <c r="AP69" s="54" t="s">
        <v>123</v>
      </c>
      <c r="AQ69" s="54"/>
      <c r="AR69" s="13" t="s">
        <v>1371</v>
      </c>
      <c r="AS69" s="24" t="s">
        <v>1376</v>
      </c>
    </row>
    <row r="70" spans="1:45" ht="104.4" customHeight="1" x14ac:dyDescent="0.3">
      <c r="A70" s="11" t="s">
        <v>1378</v>
      </c>
      <c r="B70" s="66" t="s">
        <v>1377</v>
      </c>
      <c r="C70" s="11" t="s">
        <v>2048</v>
      </c>
      <c r="D70" s="11" t="s">
        <v>854</v>
      </c>
      <c r="E70" s="11" t="s">
        <v>404</v>
      </c>
      <c r="F70" s="24" t="s">
        <v>115</v>
      </c>
      <c r="G70" s="11" t="s">
        <v>4</v>
      </c>
      <c r="H70" s="11" t="s">
        <v>58</v>
      </c>
      <c r="I70" s="11"/>
      <c r="J70" s="11" t="s">
        <v>123</v>
      </c>
      <c r="K70" s="11" t="s">
        <v>123</v>
      </c>
      <c r="L70" s="11" t="s">
        <v>123</v>
      </c>
      <c r="M70" s="54" t="s">
        <v>123</v>
      </c>
      <c r="N70" s="54" t="s">
        <v>123</v>
      </c>
      <c r="O70" s="67"/>
      <c r="P70" s="54" t="s">
        <v>123</v>
      </c>
      <c r="Q70" s="67"/>
      <c r="R70" s="54" t="s">
        <v>123</v>
      </c>
      <c r="S70" s="55">
        <v>0</v>
      </c>
      <c r="T70" s="67"/>
      <c r="U70" s="54" t="s">
        <v>123</v>
      </c>
      <c r="V70" s="54" t="s">
        <v>123</v>
      </c>
      <c r="W70" s="54" t="s">
        <v>123</v>
      </c>
      <c r="X70" s="67"/>
      <c r="Y70" s="54" t="s">
        <v>123</v>
      </c>
      <c r="Z70" s="54" t="s">
        <v>123</v>
      </c>
      <c r="AA70" s="54" t="s">
        <v>123</v>
      </c>
      <c r="AB70" s="54" t="s">
        <v>123</v>
      </c>
      <c r="AC70" s="54" t="s">
        <v>123</v>
      </c>
      <c r="AD70" s="54" t="s">
        <v>123</v>
      </c>
      <c r="AE70" s="54" t="s">
        <v>123</v>
      </c>
      <c r="AF70" s="54" t="s">
        <v>123</v>
      </c>
      <c r="AG70" s="67"/>
      <c r="AH70" s="54" t="s">
        <v>123</v>
      </c>
      <c r="AI70" s="54" t="s">
        <v>123</v>
      </c>
      <c r="AJ70" s="67"/>
      <c r="AK70" s="67"/>
      <c r="AL70" s="54" t="s">
        <v>123</v>
      </c>
      <c r="AM70" s="67"/>
      <c r="AN70" s="54" t="s">
        <v>123</v>
      </c>
      <c r="AO70" s="67"/>
      <c r="AP70" s="54" t="s">
        <v>123</v>
      </c>
      <c r="AQ70" s="67"/>
      <c r="AR70" s="13" t="s">
        <v>1379</v>
      </c>
      <c r="AS70" s="24" t="s">
        <v>1378</v>
      </c>
    </row>
    <row r="71" spans="1:45" ht="111" customHeight="1" x14ac:dyDescent="0.3">
      <c r="A71" s="50" t="s">
        <v>1453</v>
      </c>
      <c r="B71" s="50" t="s">
        <v>1452</v>
      </c>
      <c r="C71" s="50" t="s">
        <v>49</v>
      </c>
      <c r="D71" s="50" t="s">
        <v>854</v>
      </c>
      <c r="E71" s="50" t="s">
        <v>377</v>
      </c>
      <c r="F71" s="22" t="s">
        <v>115</v>
      </c>
      <c r="G71" s="50" t="s">
        <v>63</v>
      </c>
      <c r="H71" s="16" t="s">
        <v>8</v>
      </c>
      <c r="I71" s="16" t="s">
        <v>290</v>
      </c>
      <c r="J71" s="11" t="s">
        <v>123</v>
      </c>
      <c r="K71" s="11" t="s">
        <v>123</v>
      </c>
      <c r="L71" s="11" t="s">
        <v>123</v>
      </c>
      <c r="M71" s="54" t="s">
        <v>123</v>
      </c>
      <c r="N71" s="54" t="s">
        <v>123</v>
      </c>
      <c r="O71" s="23"/>
      <c r="P71" s="54" t="s">
        <v>123</v>
      </c>
      <c r="Q71" s="23"/>
      <c r="R71" s="54" t="s">
        <v>123</v>
      </c>
      <c r="S71" s="55" t="s">
        <v>123</v>
      </c>
      <c r="T71" s="23"/>
      <c r="U71" s="54" t="s">
        <v>123</v>
      </c>
      <c r="V71" s="54" t="s">
        <v>123</v>
      </c>
      <c r="W71" s="54" t="s">
        <v>123</v>
      </c>
      <c r="X71" s="23"/>
      <c r="Y71" s="54" t="s">
        <v>123</v>
      </c>
      <c r="Z71" s="54" t="s">
        <v>123</v>
      </c>
      <c r="AA71" s="54" t="s">
        <v>123</v>
      </c>
      <c r="AB71" s="54" t="s">
        <v>123</v>
      </c>
      <c r="AC71" s="54" t="s">
        <v>123</v>
      </c>
      <c r="AD71" s="54" t="s">
        <v>123</v>
      </c>
      <c r="AE71" s="54" t="s">
        <v>123</v>
      </c>
      <c r="AF71" s="54" t="s">
        <v>123</v>
      </c>
      <c r="AG71" s="23"/>
      <c r="AH71" s="54" t="s">
        <v>123</v>
      </c>
      <c r="AI71" s="54" t="s">
        <v>123</v>
      </c>
      <c r="AJ71" s="23"/>
      <c r="AK71" s="23"/>
      <c r="AL71" s="54" t="s">
        <v>123</v>
      </c>
      <c r="AM71" s="23"/>
      <c r="AN71" s="54" t="s">
        <v>123</v>
      </c>
      <c r="AO71" s="23"/>
      <c r="AP71" s="54" t="s">
        <v>123</v>
      </c>
      <c r="AQ71" s="23"/>
      <c r="AR71" s="13" t="s">
        <v>1368</v>
      </c>
      <c r="AS71" s="22" t="s">
        <v>1454</v>
      </c>
    </row>
    <row r="72" spans="1:45" ht="103.95" customHeight="1" x14ac:dyDescent="0.3">
      <c r="A72" s="11" t="s">
        <v>1422</v>
      </c>
      <c r="B72" s="53" t="s">
        <v>1421</v>
      </c>
      <c r="C72" s="11" t="s">
        <v>34</v>
      </c>
      <c r="D72" s="11" t="s">
        <v>854</v>
      </c>
      <c r="E72" s="11" t="s">
        <v>245</v>
      </c>
      <c r="F72" s="24" t="s">
        <v>115</v>
      </c>
      <c r="G72" s="11" t="s">
        <v>22</v>
      </c>
      <c r="H72" s="11" t="s">
        <v>22</v>
      </c>
      <c r="I72" s="11" t="s">
        <v>246</v>
      </c>
      <c r="J72" s="11" t="s">
        <v>123</v>
      </c>
      <c r="K72" s="11" t="s">
        <v>123</v>
      </c>
      <c r="L72" s="11" t="s">
        <v>123</v>
      </c>
      <c r="M72" s="54" t="s">
        <v>123</v>
      </c>
      <c r="N72" s="54" t="s">
        <v>123</v>
      </c>
      <c r="O72" s="54"/>
      <c r="P72" s="54" t="s">
        <v>123</v>
      </c>
      <c r="Q72" s="54"/>
      <c r="R72" s="54" t="s">
        <v>123</v>
      </c>
      <c r="S72" s="55">
        <v>0</v>
      </c>
      <c r="T72" s="54"/>
      <c r="U72" s="54" t="s">
        <v>123</v>
      </c>
      <c r="V72" s="54" t="s">
        <v>123</v>
      </c>
      <c r="W72" s="54" t="s">
        <v>123</v>
      </c>
      <c r="X72" s="54"/>
      <c r="Y72" s="54" t="s">
        <v>123</v>
      </c>
      <c r="Z72" s="54" t="s">
        <v>123</v>
      </c>
      <c r="AA72" s="54" t="s">
        <v>123</v>
      </c>
      <c r="AB72" s="54" t="s">
        <v>123</v>
      </c>
      <c r="AC72" s="54" t="s">
        <v>123</v>
      </c>
      <c r="AD72" s="54" t="s">
        <v>123</v>
      </c>
      <c r="AE72" s="54" t="s">
        <v>123</v>
      </c>
      <c r="AF72" s="54" t="s">
        <v>123</v>
      </c>
      <c r="AG72" s="54"/>
      <c r="AH72" s="54" t="s">
        <v>123</v>
      </c>
      <c r="AI72" s="54" t="s">
        <v>123</v>
      </c>
      <c r="AJ72" s="54"/>
      <c r="AK72" s="54"/>
      <c r="AL72" s="54" t="s">
        <v>123</v>
      </c>
      <c r="AM72" s="54"/>
      <c r="AN72" s="54" t="s">
        <v>123</v>
      </c>
      <c r="AO72" s="54"/>
      <c r="AP72" s="54" t="s">
        <v>123</v>
      </c>
      <c r="AQ72" s="54"/>
      <c r="AR72" s="13" t="s">
        <v>1374</v>
      </c>
      <c r="AS72" s="24" t="s">
        <v>1422</v>
      </c>
    </row>
    <row r="73" spans="1:45" ht="70.95" customHeight="1" x14ac:dyDescent="0.3">
      <c r="A73" s="50" t="s">
        <v>1431</v>
      </c>
      <c r="B73" s="50" t="s">
        <v>2569</v>
      </c>
      <c r="C73" s="11" t="s">
        <v>34</v>
      </c>
      <c r="D73" s="11" t="s">
        <v>854</v>
      </c>
      <c r="E73" s="11" t="s">
        <v>247</v>
      </c>
      <c r="F73" s="24" t="s">
        <v>115</v>
      </c>
      <c r="G73" s="11" t="s">
        <v>93</v>
      </c>
      <c r="H73" s="11" t="s">
        <v>6</v>
      </c>
      <c r="I73" s="11"/>
      <c r="J73" s="11" t="s">
        <v>123</v>
      </c>
      <c r="K73" s="11" t="s">
        <v>123</v>
      </c>
      <c r="L73" s="11" t="s">
        <v>123</v>
      </c>
      <c r="M73" s="54" t="s">
        <v>123</v>
      </c>
      <c r="N73" s="54" t="s">
        <v>123</v>
      </c>
      <c r="O73" s="23"/>
      <c r="P73" s="54" t="s">
        <v>123</v>
      </c>
      <c r="Q73" s="23"/>
      <c r="R73" s="54" t="s">
        <v>123</v>
      </c>
      <c r="S73" s="55">
        <v>0</v>
      </c>
      <c r="T73" s="23"/>
      <c r="U73" s="54" t="s">
        <v>123</v>
      </c>
      <c r="V73" s="54" t="s">
        <v>123</v>
      </c>
      <c r="W73" s="54" t="s">
        <v>123</v>
      </c>
      <c r="X73" s="23"/>
      <c r="Y73" s="54" t="s">
        <v>123</v>
      </c>
      <c r="Z73" s="54" t="s">
        <v>123</v>
      </c>
      <c r="AA73" s="54" t="s">
        <v>123</v>
      </c>
      <c r="AB73" s="54" t="s">
        <v>123</v>
      </c>
      <c r="AC73" s="54" t="s">
        <v>123</v>
      </c>
      <c r="AD73" s="54" t="s">
        <v>123</v>
      </c>
      <c r="AE73" s="54" t="s">
        <v>123</v>
      </c>
      <c r="AF73" s="54" t="s">
        <v>123</v>
      </c>
      <c r="AG73" s="23"/>
      <c r="AH73" s="54" t="s">
        <v>123</v>
      </c>
      <c r="AI73" s="54" t="s">
        <v>123</v>
      </c>
      <c r="AJ73" s="23"/>
      <c r="AK73" s="23"/>
      <c r="AL73" s="54" t="s">
        <v>123</v>
      </c>
      <c r="AM73" s="23"/>
      <c r="AN73" s="54" t="s">
        <v>123</v>
      </c>
      <c r="AO73" s="23"/>
      <c r="AP73" s="54" t="s">
        <v>123</v>
      </c>
      <c r="AQ73" s="23"/>
      <c r="AR73" s="13" t="s">
        <v>1402</v>
      </c>
      <c r="AS73" s="22" t="s">
        <v>1432</v>
      </c>
    </row>
    <row r="74" spans="1:45" ht="88.2" customHeight="1" x14ac:dyDescent="0.3">
      <c r="A74" s="11" t="s">
        <v>1361</v>
      </c>
      <c r="B74" s="50" t="s">
        <v>1360</v>
      </c>
      <c r="C74" s="11" t="s">
        <v>1362</v>
      </c>
      <c r="D74" s="11" t="s">
        <v>854</v>
      </c>
      <c r="E74" s="11" t="s">
        <v>247</v>
      </c>
      <c r="F74" s="24" t="s">
        <v>115</v>
      </c>
      <c r="G74" s="50" t="s">
        <v>93</v>
      </c>
      <c r="H74" s="16" t="s">
        <v>6</v>
      </c>
      <c r="I74" s="16"/>
      <c r="J74" s="11" t="s">
        <v>123</v>
      </c>
      <c r="K74" s="11" t="s">
        <v>123</v>
      </c>
      <c r="L74" s="11" t="s">
        <v>123</v>
      </c>
      <c r="M74" s="54" t="s">
        <v>123</v>
      </c>
      <c r="N74" s="54" t="s">
        <v>123</v>
      </c>
      <c r="O74" s="65"/>
      <c r="P74" s="54" t="s">
        <v>123</v>
      </c>
      <c r="Q74" s="65"/>
      <c r="R74" s="54" t="s">
        <v>123</v>
      </c>
      <c r="S74" s="55">
        <v>0</v>
      </c>
      <c r="T74" s="65"/>
      <c r="U74" s="54" t="s">
        <v>123</v>
      </c>
      <c r="V74" s="54" t="s">
        <v>123</v>
      </c>
      <c r="W74" s="54" t="s">
        <v>123</v>
      </c>
      <c r="X74" s="65"/>
      <c r="Y74" s="54" t="s">
        <v>123</v>
      </c>
      <c r="Z74" s="54" t="s">
        <v>123</v>
      </c>
      <c r="AA74" s="54" t="s">
        <v>123</v>
      </c>
      <c r="AB74" s="54" t="s">
        <v>123</v>
      </c>
      <c r="AC74" s="54" t="s">
        <v>123</v>
      </c>
      <c r="AD74" s="54" t="s">
        <v>123</v>
      </c>
      <c r="AE74" s="54" t="s">
        <v>123</v>
      </c>
      <c r="AF74" s="54" t="s">
        <v>123</v>
      </c>
      <c r="AG74" s="65"/>
      <c r="AH74" s="54" t="s">
        <v>123</v>
      </c>
      <c r="AI74" s="54" t="s">
        <v>123</v>
      </c>
      <c r="AJ74" s="65"/>
      <c r="AK74" s="65"/>
      <c r="AL74" s="54" t="s">
        <v>123</v>
      </c>
      <c r="AM74" s="65"/>
      <c r="AN74" s="54" t="s">
        <v>123</v>
      </c>
      <c r="AO74" s="65"/>
      <c r="AP74" s="54" t="s">
        <v>123</v>
      </c>
      <c r="AQ74" s="65"/>
      <c r="AR74" s="8" t="s">
        <v>1363</v>
      </c>
      <c r="AS74" s="24" t="s">
        <v>1364</v>
      </c>
    </row>
    <row r="75" spans="1:45" ht="43.2" x14ac:dyDescent="0.3">
      <c r="A75" s="50" t="s">
        <v>1451</v>
      </c>
      <c r="B75" s="66" t="s">
        <v>1570</v>
      </c>
      <c r="C75" s="53" t="s">
        <v>2203</v>
      </c>
      <c r="D75" s="11" t="s">
        <v>854</v>
      </c>
      <c r="E75" s="11" t="s">
        <v>1571</v>
      </c>
      <c r="F75" s="24" t="s">
        <v>115</v>
      </c>
      <c r="G75" s="50" t="s">
        <v>16</v>
      </c>
      <c r="H75" s="11" t="s">
        <v>80</v>
      </c>
      <c r="I75" s="11" t="s">
        <v>80</v>
      </c>
      <c r="J75" s="11" t="s">
        <v>123</v>
      </c>
      <c r="K75" s="11" t="s">
        <v>123</v>
      </c>
      <c r="L75" s="11" t="s">
        <v>123</v>
      </c>
      <c r="M75" s="54" t="s">
        <v>123</v>
      </c>
      <c r="N75" s="54" t="s">
        <v>123</v>
      </c>
      <c r="O75" s="23"/>
      <c r="P75" s="54" t="s">
        <v>123</v>
      </c>
      <c r="Q75" s="23"/>
      <c r="R75" s="54" t="s">
        <v>123</v>
      </c>
      <c r="S75" s="55">
        <v>0</v>
      </c>
      <c r="T75" s="23"/>
      <c r="U75" s="54" t="s">
        <v>123</v>
      </c>
      <c r="V75" s="54" t="s">
        <v>123</v>
      </c>
      <c r="W75" s="54" t="s">
        <v>123</v>
      </c>
      <c r="X75" s="23"/>
      <c r="Y75" s="54" t="s">
        <v>123</v>
      </c>
      <c r="Z75" s="54" t="s">
        <v>123</v>
      </c>
      <c r="AA75" s="54" t="s">
        <v>123</v>
      </c>
      <c r="AB75" s="54" t="s">
        <v>123</v>
      </c>
      <c r="AC75" s="54" t="s">
        <v>123</v>
      </c>
      <c r="AD75" s="54" t="s">
        <v>123</v>
      </c>
      <c r="AE75" s="54" t="s">
        <v>123</v>
      </c>
      <c r="AF75" s="54" t="s">
        <v>123</v>
      </c>
      <c r="AG75" s="23"/>
      <c r="AH75" s="54" t="s">
        <v>123</v>
      </c>
      <c r="AI75" s="54" t="s">
        <v>123</v>
      </c>
      <c r="AJ75" s="23"/>
      <c r="AK75" s="23"/>
      <c r="AL75" s="54" t="s">
        <v>123</v>
      </c>
      <c r="AM75" s="23"/>
      <c r="AN75" s="54" t="s">
        <v>123</v>
      </c>
      <c r="AO75" s="23"/>
      <c r="AP75" s="54" t="s">
        <v>123</v>
      </c>
      <c r="AQ75" s="23"/>
      <c r="AR75" s="13" t="s">
        <v>1402</v>
      </c>
      <c r="AS75" s="22" t="s">
        <v>1451</v>
      </c>
    </row>
    <row r="76" spans="1:45" ht="43.2" x14ac:dyDescent="0.3">
      <c r="A76" s="50" t="s">
        <v>1466</v>
      </c>
      <c r="B76" s="66" t="s">
        <v>1465</v>
      </c>
      <c r="C76" s="53" t="s">
        <v>1467</v>
      </c>
      <c r="D76" s="11" t="s">
        <v>854</v>
      </c>
      <c r="E76" s="11" t="s">
        <v>163</v>
      </c>
      <c r="F76" s="24" t="s">
        <v>115</v>
      </c>
      <c r="G76" s="11" t="s">
        <v>93</v>
      </c>
      <c r="H76" s="11" t="s">
        <v>6</v>
      </c>
      <c r="I76" s="11" t="s">
        <v>6</v>
      </c>
      <c r="J76" s="11" t="s">
        <v>123</v>
      </c>
      <c r="K76" s="11" t="s">
        <v>123</v>
      </c>
      <c r="L76" s="11" t="s">
        <v>123</v>
      </c>
      <c r="M76" s="54" t="s">
        <v>123</v>
      </c>
      <c r="N76" s="54" t="s">
        <v>123</v>
      </c>
      <c r="O76" s="59"/>
      <c r="P76" s="54" t="s">
        <v>123</v>
      </c>
      <c r="Q76" s="59"/>
      <c r="R76" s="54" t="s">
        <v>123</v>
      </c>
      <c r="S76" s="55" t="s">
        <v>123</v>
      </c>
      <c r="T76" s="59"/>
      <c r="U76" s="54" t="s">
        <v>123</v>
      </c>
      <c r="V76" s="54" t="s">
        <v>123</v>
      </c>
      <c r="W76" s="54" t="s">
        <v>123</v>
      </c>
      <c r="X76" s="59"/>
      <c r="Y76" s="54" t="s">
        <v>123</v>
      </c>
      <c r="Z76" s="54" t="s">
        <v>123</v>
      </c>
      <c r="AA76" s="54" t="s">
        <v>123</v>
      </c>
      <c r="AB76" s="54" t="s">
        <v>123</v>
      </c>
      <c r="AC76" s="54" t="s">
        <v>123</v>
      </c>
      <c r="AD76" s="54" t="s">
        <v>123</v>
      </c>
      <c r="AE76" s="54" t="s">
        <v>123</v>
      </c>
      <c r="AF76" s="54" t="s">
        <v>123</v>
      </c>
      <c r="AG76" s="59"/>
      <c r="AH76" s="54" t="s">
        <v>123</v>
      </c>
      <c r="AI76" s="54" t="s">
        <v>123</v>
      </c>
      <c r="AJ76" s="59"/>
      <c r="AK76" s="59"/>
      <c r="AL76" s="54" t="s">
        <v>123</v>
      </c>
      <c r="AM76" s="59"/>
      <c r="AN76" s="54" t="s">
        <v>123</v>
      </c>
      <c r="AO76" s="59"/>
      <c r="AP76" s="54" t="s">
        <v>123</v>
      </c>
      <c r="AQ76" s="59"/>
      <c r="AR76" s="13" t="s">
        <v>1403</v>
      </c>
      <c r="AS76" s="22" t="s">
        <v>1466</v>
      </c>
    </row>
    <row r="77" spans="1:45" ht="43.2" x14ac:dyDescent="0.3">
      <c r="A77" s="50" t="s">
        <v>1464</v>
      </c>
      <c r="B77" s="66" t="s">
        <v>1463</v>
      </c>
      <c r="C77" s="53" t="s">
        <v>49</v>
      </c>
      <c r="D77" s="11" t="s">
        <v>854</v>
      </c>
      <c r="E77" s="11" t="s">
        <v>1564</v>
      </c>
      <c r="F77" s="24" t="s">
        <v>115</v>
      </c>
      <c r="G77" s="50" t="s">
        <v>16</v>
      </c>
      <c r="H77" s="11" t="s">
        <v>80</v>
      </c>
      <c r="I77" s="11"/>
      <c r="J77" s="11" t="s">
        <v>123</v>
      </c>
      <c r="K77" s="11" t="s">
        <v>123</v>
      </c>
      <c r="L77" s="11" t="s">
        <v>123</v>
      </c>
      <c r="M77" s="54" t="s">
        <v>123</v>
      </c>
      <c r="N77" s="54" t="s">
        <v>123</v>
      </c>
      <c r="O77" s="23"/>
      <c r="P77" s="54" t="s">
        <v>123</v>
      </c>
      <c r="Q77" s="23"/>
      <c r="R77" s="54" t="s">
        <v>123</v>
      </c>
      <c r="S77" s="55">
        <v>0</v>
      </c>
      <c r="T77" s="23"/>
      <c r="U77" s="54" t="s">
        <v>123</v>
      </c>
      <c r="V77" s="54" t="s">
        <v>123</v>
      </c>
      <c r="W77" s="54" t="s">
        <v>123</v>
      </c>
      <c r="X77" s="23"/>
      <c r="Y77" s="54" t="s">
        <v>123</v>
      </c>
      <c r="Z77" s="54" t="s">
        <v>123</v>
      </c>
      <c r="AA77" s="54" t="s">
        <v>123</v>
      </c>
      <c r="AB77" s="54" t="s">
        <v>123</v>
      </c>
      <c r="AC77" s="54" t="s">
        <v>123</v>
      </c>
      <c r="AD77" s="54" t="s">
        <v>123</v>
      </c>
      <c r="AE77" s="54" t="s">
        <v>123</v>
      </c>
      <c r="AF77" s="54" t="s">
        <v>123</v>
      </c>
      <c r="AG77" s="23"/>
      <c r="AH77" s="54" t="s">
        <v>123</v>
      </c>
      <c r="AI77" s="54" t="s">
        <v>123</v>
      </c>
      <c r="AJ77" s="23"/>
      <c r="AK77" s="23"/>
      <c r="AL77" s="54" t="s">
        <v>123</v>
      </c>
      <c r="AM77" s="23"/>
      <c r="AN77" s="54" t="s">
        <v>123</v>
      </c>
      <c r="AO77" s="23"/>
      <c r="AP77" s="54" t="s">
        <v>123</v>
      </c>
      <c r="AQ77" s="23"/>
      <c r="AR77" s="13" t="s">
        <v>1355</v>
      </c>
      <c r="AS77" s="22" t="s">
        <v>1464</v>
      </c>
    </row>
    <row r="78" spans="1:45" ht="57.6" x14ac:dyDescent="0.3">
      <c r="A78" s="11" t="s">
        <v>1424</v>
      </c>
      <c r="B78" s="11" t="s">
        <v>1423</v>
      </c>
      <c r="C78" s="11" t="s">
        <v>34</v>
      </c>
      <c r="D78" s="11" t="s">
        <v>854</v>
      </c>
      <c r="E78" s="11" t="s">
        <v>1569</v>
      </c>
      <c r="F78" s="24" t="s">
        <v>115</v>
      </c>
      <c r="G78" s="11" t="s">
        <v>4</v>
      </c>
      <c r="H78" s="11" t="s">
        <v>54</v>
      </c>
      <c r="I78" s="11" t="s">
        <v>1425</v>
      </c>
      <c r="J78" s="11" t="s">
        <v>123</v>
      </c>
      <c r="K78" s="11" t="s">
        <v>123</v>
      </c>
      <c r="L78" s="11" t="s">
        <v>123</v>
      </c>
      <c r="M78" s="54" t="s">
        <v>123</v>
      </c>
      <c r="N78" s="54" t="s">
        <v>123</v>
      </c>
      <c r="O78" s="54"/>
      <c r="P78" s="54" t="s">
        <v>123</v>
      </c>
      <c r="Q78" s="54"/>
      <c r="R78" s="54" t="s">
        <v>123</v>
      </c>
      <c r="S78" s="55">
        <v>0</v>
      </c>
      <c r="T78" s="54"/>
      <c r="U78" s="54" t="s">
        <v>123</v>
      </c>
      <c r="V78" s="54" t="s">
        <v>123</v>
      </c>
      <c r="W78" s="54" t="s">
        <v>123</v>
      </c>
      <c r="X78" s="54"/>
      <c r="Y78" s="54" t="s">
        <v>123</v>
      </c>
      <c r="Z78" s="54" t="s">
        <v>123</v>
      </c>
      <c r="AA78" s="54" t="s">
        <v>123</v>
      </c>
      <c r="AB78" s="54" t="s">
        <v>123</v>
      </c>
      <c r="AC78" s="54" t="s">
        <v>123</v>
      </c>
      <c r="AD78" s="54" t="s">
        <v>123</v>
      </c>
      <c r="AE78" s="54" t="s">
        <v>123</v>
      </c>
      <c r="AF78" s="54" t="s">
        <v>123</v>
      </c>
      <c r="AG78" s="54"/>
      <c r="AH78" s="54" t="s">
        <v>123</v>
      </c>
      <c r="AI78" s="54" t="s">
        <v>123</v>
      </c>
      <c r="AJ78" s="54"/>
      <c r="AK78" s="54"/>
      <c r="AL78" s="54" t="s">
        <v>123</v>
      </c>
      <c r="AM78" s="54"/>
      <c r="AN78" s="54" t="s">
        <v>123</v>
      </c>
      <c r="AO78" s="54"/>
      <c r="AP78" s="54" t="s">
        <v>123</v>
      </c>
      <c r="AQ78" s="54"/>
      <c r="AR78" s="13" t="s">
        <v>1374</v>
      </c>
      <c r="AS78" s="24" t="s">
        <v>1426</v>
      </c>
    </row>
    <row r="79" spans="1:45" ht="28.8" x14ac:dyDescent="0.3">
      <c r="A79" s="50" t="s">
        <v>1492</v>
      </c>
      <c r="B79" s="50" t="s">
        <v>2574</v>
      </c>
      <c r="C79" s="11" t="s">
        <v>1362</v>
      </c>
      <c r="D79" s="11" t="s">
        <v>854</v>
      </c>
      <c r="E79" s="11" t="s">
        <v>1404</v>
      </c>
      <c r="F79" s="24" t="s">
        <v>115</v>
      </c>
      <c r="G79" s="11" t="s">
        <v>4</v>
      </c>
      <c r="H79" s="11" t="s">
        <v>58</v>
      </c>
      <c r="I79" s="11" t="s">
        <v>58</v>
      </c>
      <c r="J79" s="11" t="s">
        <v>123</v>
      </c>
      <c r="K79" s="11" t="s">
        <v>123</v>
      </c>
      <c r="L79" s="11" t="s">
        <v>123</v>
      </c>
      <c r="M79" s="54" t="s">
        <v>123</v>
      </c>
      <c r="N79" s="54" t="s">
        <v>123</v>
      </c>
      <c r="O79" s="23"/>
      <c r="P79" s="54" t="s">
        <v>123</v>
      </c>
      <c r="Q79" s="23"/>
      <c r="R79" s="54" t="s">
        <v>123</v>
      </c>
      <c r="S79" s="55">
        <v>0</v>
      </c>
      <c r="T79" s="23"/>
      <c r="U79" s="54" t="s">
        <v>123</v>
      </c>
      <c r="V79" s="54" t="s">
        <v>123</v>
      </c>
      <c r="W79" s="54" t="s">
        <v>123</v>
      </c>
      <c r="X79" s="23"/>
      <c r="Y79" s="54" t="s">
        <v>123</v>
      </c>
      <c r="Z79" s="54" t="s">
        <v>123</v>
      </c>
      <c r="AA79" s="54" t="s">
        <v>123</v>
      </c>
      <c r="AB79" s="54" t="s">
        <v>123</v>
      </c>
      <c r="AC79" s="54" t="s">
        <v>123</v>
      </c>
      <c r="AD79" s="54" t="s">
        <v>123</v>
      </c>
      <c r="AE79" s="54" t="s">
        <v>123</v>
      </c>
      <c r="AF79" s="54" t="s">
        <v>123</v>
      </c>
      <c r="AG79" s="23"/>
      <c r="AH79" s="54" t="s">
        <v>123</v>
      </c>
      <c r="AI79" s="54" t="s">
        <v>123</v>
      </c>
      <c r="AJ79" s="23"/>
      <c r="AK79" s="23"/>
      <c r="AL79" s="54" t="s">
        <v>123</v>
      </c>
      <c r="AM79" s="23"/>
      <c r="AN79" s="54" t="s">
        <v>123</v>
      </c>
      <c r="AO79" s="23"/>
      <c r="AP79" s="54" t="s">
        <v>123</v>
      </c>
      <c r="AQ79" s="23"/>
      <c r="AR79" s="13" t="s">
        <v>1355</v>
      </c>
      <c r="AS79" s="22" t="s">
        <v>1492</v>
      </c>
    </row>
    <row r="80" spans="1:45" ht="43.2" x14ac:dyDescent="0.3">
      <c r="A80" s="11" t="s">
        <v>1373</v>
      </c>
      <c r="B80" s="58" t="s">
        <v>1372</v>
      </c>
      <c r="C80" s="53" t="s">
        <v>2048</v>
      </c>
      <c r="D80" s="11" t="s">
        <v>854</v>
      </c>
      <c r="E80" s="11" t="s">
        <v>404</v>
      </c>
      <c r="F80" s="24" t="s">
        <v>115</v>
      </c>
      <c r="G80" s="11" t="s">
        <v>4</v>
      </c>
      <c r="H80" s="11" t="s">
        <v>53</v>
      </c>
      <c r="I80" s="11" t="s">
        <v>1558</v>
      </c>
      <c r="J80" s="11" t="s">
        <v>123</v>
      </c>
      <c r="K80" s="11" t="s">
        <v>123</v>
      </c>
      <c r="L80" s="11" t="s">
        <v>123</v>
      </c>
      <c r="M80" s="54" t="s">
        <v>123</v>
      </c>
      <c r="N80" s="54" t="s">
        <v>123</v>
      </c>
      <c r="O80" s="54"/>
      <c r="P80" s="54" t="s">
        <v>123</v>
      </c>
      <c r="Q80" s="54"/>
      <c r="R80" s="54" t="s">
        <v>123</v>
      </c>
      <c r="S80" s="55">
        <v>0</v>
      </c>
      <c r="T80" s="54"/>
      <c r="U80" s="54" t="s">
        <v>123</v>
      </c>
      <c r="V80" s="54" t="s">
        <v>123</v>
      </c>
      <c r="W80" s="54" t="s">
        <v>123</v>
      </c>
      <c r="X80" s="54"/>
      <c r="Y80" s="54" t="s">
        <v>123</v>
      </c>
      <c r="Z80" s="54" t="s">
        <v>123</v>
      </c>
      <c r="AA80" s="54" t="s">
        <v>123</v>
      </c>
      <c r="AB80" s="54" t="s">
        <v>123</v>
      </c>
      <c r="AC80" s="54" t="s">
        <v>123</v>
      </c>
      <c r="AD80" s="54" t="s">
        <v>123</v>
      </c>
      <c r="AE80" s="54" t="s">
        <v>123</v>
      </c>
      <c r="AF80" s="54" t="s">
        <v>123</v>
      </c>
      <c r="AG80" s="54"/>
      <c r="AH80" s="54" t="s">
        <v>123</v>
      </c>
      <c r="AI80" s="54" t="s">
        <v>123</v>
      </c>
      <c r="AJ80" s="54"/>
      <c r="AK80" s="54"/>
      <c r="AL80" s="54" t="s">
        <v>123</v>
      </c>
      <c r="AM80" s="54"/>
      <c r="AN80" s="54" t="s">
        <v>123</v>
      </c>
      <c r="AO80" s="54"/>
      <c r="AP80" s="54" t="s">
        <v>123</v>
      </c>
      <c r="AQ80" s="54"/>
      <c r="AR80" s="13" t="s">
        <v>1374</v>
      </c>
      <c r="AS80" s="24" t="s">
        <v>1373</v>
      </c>
    </row>
    <row r="81" spans="1:45" ht="28.8" x14ac:dyDescent="0.3">
      <c r="A81" s="50" t="s">
        <v>1354</v>
      </c>
      <c r="B81" s="50" t="s">
        <v>1541</v>
      </c>
      <c r="C81" s="11" t="s">
        <v>49</v>
      </c>
      <c r="D81" s="11" t="s">
        <v>854</v>
      </c>
      <c r="E81" s="11" t="s">
        <v>1564</v>
      </c>
      <c r="F81" s="24" t="s">
        <v>115</v>
      </c>
      <c r="G81" s="50" t="s">
        <v>16</v>
      </c>
      <c r="H81" s="11" t="s">
        <v>80</v>
      </c>
      <c r="I81" s="11"/>
      <c r="J81" s="11" t="s">
        <v>123</v>
      </c>
      <c r="K81" s="11" t="s">
        <v>123</v>
      </c>
      <c r="L81" s="11" t="s">
        <v>123</v>
      </c>
      <c r="M81" s="54" t="s">
        <v>123</v>
      </c>
      <c r="N81" s="54" t="s">
        <v>123</v>
      </c>
      <c r="O81" s="23"/>
      <c r="P81" s="54" t="s">
        <v>123</v>
      </c>
      <c r="Q81" s="23"/>
      <c r="R81" s="54" t="s">
        <v>123</v>
      </c>
      <c r="S81" s="55">
        <v>0</v>
      </c>
      <c r="T81" s="23"/>
      <c r="U81" s="54" t="s">
        <v>123</v>
      </c>
      <c r="V81" s="54" t="s">
        <v>123</v>
      </c>
      <c r="W81" s="54" t="s">
        <v>123</v>
      </c>
      <c r="X81" s="23"/>
      <c r="Y81" s="54" t="s">
        <v>123</v>
      </c>
      <c r="Z81" s="54" t="s">
        <v>123</v>
      </c>
      <c r="AA81" s="54" t="s">
        <v>123</v>
      </c>
      <c r="AB81" s="54" t="s">
        <v>123</v>
      </c>
      <c r="AC81" s="54" t="s">
        <v>123</v>
      </c>
      <c r="AD81" s="54" t="s">
        <v>123</v>
      </c>
      <c r="AE81" s="54" t="s">
        <v>123</v>
      </c>
      <c r="AF81" s="54" t="s">
        <v>123</v>
      </c>
      <c r="AG81" s="23"/>
      <c r="AH81" s="54" t="s">
        <v>123</v>
      </c>
      <c r="AI81" s="54" t="s">
        <v>123</v>
      </c>
      <c r="AJ81" s="23"/>
      <c r="AK81" s="23"/>
      <c r="AL81" s="54" t="s">
        <v>123</v>
      </c>
      <c r="AM81" s="23"/>
      <c r="AN81" s="54" t="s">
        <v>123</v>
      </c>
      <c r="AO81" s="23"/>
      <c r="AP81" s="54" t="s">
        <v>123</v>
      </c>
      <c r="AQ81" s="23"/>
      <c r="AR81" s="13" t="s">
        <v>1355</v>
      </c>
      <c r="AS81" s="22" t="s">
        <v>1354</v>
      </c>
    </row>
    <row r="82" spans="1:45" ht="172.8" x14ac:dyDescent="0.3">
      <c r="A82" s="13" t="s">
        <v>2617</v>
      </c>
      <c r="B82" s="13" t="s">
        <v>1534</v>
      </c>
      <c r="C82" s="13" t="s">
        <v>2049</v>
      </c>
      <c r="D82" s="13" t="s">
        <v>854</v>
      </c>
      <c r="E82" s="13" t="s">
        <v>920</v>
      </c>
      <c r="F82" s="43" t="s">
        <v>115</v>
      </c>
      <c r="G82" s="13" t="s">
        <v>95</v>
      </c>
      <c r="H82" s="13" t="s">
        <v>7</v>
      </c>
      <c r="I82" s="13" t="s">
        <v>374</v>
      </c>
      <c r="J82" s="11" t="s">
        <v>1014</v>
      </c>
      <c r="K82" s="11" t="s">
        <v>702</v>
      </c>
      <c r="L82" s="11">
        <v>3573</v>
      </c>
      <c r="M82" s="54" t="s">
        <v>123</v>
      </c>
      <c r="N82" s="54" t="s">
        <v>1157</v>
      </c>
      <c r="O82" s="13"/>
      <c r="P82" s="54" t="s">
        <v>1203</v>
      </c>
      <c r="Q82" s="13"/>
      <c r="R82" s="54">
        <v>100</v>
      </c>
      <c r="S82" s="55">
        <v>0</v>
      </c>
      <c r="T82" s="13"/>
      <c r="U82" s="54" t="s">
        <v>123</v>
      </c>
      <c r="V82" s="54" t="s">
        <v>123</v>
      </c>
      <c r="W82" s="54" t="s">
        <v>123</v>
      </c>
      <c r="X82" s="13"/>
      <c r="Y82" s="54">
        <v>100</v>
      </c>
      <c r="Z82" s="54">
        <v>0</v>
      </c>
      <c r="AA82" s="54">
        <v>0</v>
      </c>
      <c r="AB82" s="54">
        <v>0</v>
      </c>
      <c r="AC82" s="54">
        <v>0</v>
      </c>
      <c r="AD82" s="54">
        <v>45000</v>
      </c>
      <c r="AE82" s="54">
        <v>0</v>
      </c>
      <c r="AF82" s="54" t="s">
        <v>123</v>
      </c>
      <c r="AG82" s="13"/>
      <c r="AH82" s="54" t="s">
        <v>115</v>
      </c>
      <c r="AI82" s="54" t="s">
        <v>129</v>
      </c>
      <c r="AJ82" s="13"/>
      <c r="AK82" s="13"/>
      <c r="AL82" s="54" t="s">
        <v>739</v>
      </c>
      <c r="AM82" s="8" t="s">
        <v>1329</v>
      </c>
      <c r="AN82" s="54" t="s">
        <v>1341</v>
      </c>
      <c r="AO82" s="13" t="s">
        <v>134</v>
      </c>
      <c r="AP82" s="54" t="s">
        <v>114</v>
      </c>
      <c r="AQ82" s="13"/>
      <c r="AR82" s="13"/>
      <c r="AS82" s="13"/>
    </row>
    <row r="83" spans="1:45" ht="165" customHeight="1" x14ac:dyDescent="0.3">
      <c r="A83" s="50" t="s">
        <v>1410</v>
      </c>
      <c r="B83" s="66" t="s">
        <v>1409</v>
      </c>
      <c r="C83" s="53" t="s">
        <v>34</v>
      </c>
      <c r="D83" s="11" t="s">
        <v>854</v>
      </c>
      <c r="E83" s="11" t="s">
        <v>163</v>
      </c>
      <c r="F83" s="24" t="s">
        <v>115</v>
      </c>
      <c r="G83" s="50" t="s">
        <v>16</v>
      </c>
      <c r="H83" s="11" t="s">
        <v>80</v>
      </c>
      <c r="I83" s="11"/>
      <c r="J83" s="11" t="s">
        <v>123</v>
      </c>
      <c r="K83" s="11" t="s">
        <v>123</v>
      </c>
      <c r="L83" s="11" t="s">
        <v>123</v>
      </c>
      <c r="M83" s="54" t="s">
        <v>123</v>
      </c>
      <c r="N83" s="54" t="s">
        <v>123</v>
      </c>
      <c r="O83" s="23"/>
      <c r="P83" s="54" t="s">
        <v>123</v>
      </c>
      <c r="Q83" s="23"/>
      <c r="R83" s="54" t="s">
        <v>123</v>
      </c>
      <c r="S83" s="55">
        <v>0</v>
      </c>
      <c r="T83" s="23"/>
      <c r="U83" s="54" t="s">
        <v>123</v>
      </c>
      <c r="V83" s="54" t="s">
        <v>123</v>
      </c>
      <c r="W83" s="54" t="s">
        <v>123</v>
      </c>
      <c r="X83" s="23"/>
      <c r="Y83" s="54" t="s">
        <v>123</v>
      </c>
      <c r="Z83" s="54" t="s">
        <v>123</v>
      </c>
      <c r="AA83" s="54" t="s">
        <v>123</v>
      </c>
      <c r="AB83" s="54" t="s">
        <v>123</v>
      </c>
      <c r="AC83" s="54" t="s">
        <v>123</v>
      </c>
      <c r="AD83" s="54" t="s">
        <v>123</v>
      </c>
      <c r="AE83" s="54" t="s">
        <v>123</v>
      </c>
      <c r="AF83" s="54" t="s">
        <v>123</v>
      </c>
      <c r="AG83" s="23"/>
      <c r="AH83" s="54" t="s">
        <v>123</v>
      </c>
      <c r="AI83" s="54" t="s">
        <v>123</v>
      </c>
      <c r="AJ83" s="23"/>
      <c r="AK83" s="23"/>
      <c r="AL83" s="54" t="s">
        <v>123</v>
      </c>
      <c r="AM83" s="23"/>
      <c r="AN83" s="54" t="s">
        <v>123</v>
      </c>
      <c r="AO83" s="23"/>
      <c r="AP83" s="54" t="s">
        <v>123</v>
      </c>
      <c r="AQ83" s="23"/>
      <c r="AR83" s="13" t="s">
        <v>1402</v>
      </c>
      <c r="AS83" s="22" t="s">
        <v>1411</v>
      </c>
    </row>
    <row r="84" spans="1:45" x14ac:dyDescent="0.3">
      <c r="A84" s="1" t="str">
        <f t="shared" ref="A84:A147" si="0">"Digitalizaciones de la institución [" &amp; B84 &amp; "]"</f>
        <v>Digitalizaciones de la institución [ Observatorio de la Armada (San Fernando)]</v>
      </c>
      <c r="B84" s="8" t="s">
        <v>1979</v>
      </c>
      <c r="C84" s="1" t="s">
        <v>1881</v>
      </c>
      <c r="D84" s="1" t="s">
        <v>854</v>
      </c>
      <c r="E84" s="1" t="s">
        <v>163</v>
      </c>
      <c r="F84" s="56" t="s">
        <v>115</v>
      </c>
      <c r="G84" s="8" t="s">
        <v>4</v>
      </c>
      <c r="H84" s="8" t="s">
        <v>53</v>
      </c>
      <c r="I84" s="8" t="s">
        <v>2064</v>
      </c>
      <c r="J84" s="11" t="s">
        <v>123</v>
      </c>
      <c r="K84" s="11" t="s">
        <v>123</v>
      </c>
      <c r="L84" s="11" t="s">
        <v>123</v>
      </c>
      <c r="M84" s="54" t="s">
        <v>123</v>
      </c>
      <c r="N84" s="54" t="s">
        <v>123</v>
      </c>
      <c r="O84" s="1"/>
      <c r="P84" s="54" t="s">
        <v>123</v>
      </c>
      <c r="Q84" s="1"/>
      <c r="R84" s="54" t="s">
        <v>123</v>
      </c>
      <c r="S84" s="55" t="s">
        <v>123</v>
      </c>
      <c r="T84" s="1"/>
      <c r="U84" s="54" t="s">
        <v>123</v>
      </c>
      <c r="V84" s="54" t="s">
        <v>123</v>
      </c>
      <c r="W84" s="54" t="s">
        <v>123</v>
      </c>
      <c r="X84" s="1"/>
      <c r="Y84" s="54" t="s">
        <v>123</v>
      </c>
      <c r="Z84" s="54" t="s">
        <v>123</v>
      </c>
      <c r="AA84" s="54" t="s">
        <v>123</v>
      </c>
      <c r="AB84" s="54" t="s">
        <v>123</v>
      </c>
      <c r="AC84" s="54" t="s">
        <v>123</v>
      </c>
      <c r="AD84" s="54" t="s">
        <v>123</v>
      </c>
      <c r="AE84" s="54" t="s">
        <v>123</v>
      </c>
      <c r="AF84" s="54" t="s">
        <v>123</v>
      </c>
      <c r="AG84" s="1"/>
      <c r="AH84" s="54" t="s">
        <v>123</v>
      </c>
      <c r="AI84" s="54" t="s">
        <v>123</v>
      </c>
      <c r="AJ84" s="1"/>
      <c r="AK84" s="1"/>
      <c r="AL84" s="54" t="s">
        <v>123</v>
      </c>
      <c r="AM84" s="1"/>
      <c r="AN84" s="54" t="s">
        <v>123</v>
      </c>
      <c r="AO84" s="1"/>
      <c r="AP84" s="54" t="s">
        <v>123</v>
      </c>
      <c r="AQ84" s="1"/>
      <c r="AR84" s="1"/>
      <c r="AS84" s="1"/>
    </row>
    <row r="85" spans="1:45" ht="28.8" x14ac:dyDescent="0.3">
      <c r="A85" s="1" t="str">
        <f t="shared" si="0"/>
        <v>Digitalizaciones de la institución [Abadia de Montserrat ]</v>
      </c>
      <c r="B85" s="1" t="s">
        <v>600</v>
      </c>
      <c r="C85" s="1" t="s">
        <v>29</v>
      </c>
      <c r="D85" s="1" t="s">
        <v>854</v>
      </c>
      <c r="E85" s="1" t="s">
        <v>599</v>
      </c>
      <c r="F85" s="56" t="s">
        <v>115</v>
      </c>
      <c r="G85" s="8" t="s">
        <v>16</v>
      </c>
      <c r="H85" s="8" t="s">
        <v>80</v>
      </c>
      <c r="I85" s="8" t="s">
        <v>2072</v>
      </c>
      <c r="J85" s="11" t="s">
        <v>123</v>
      </c>
      <c r="K85" s="11" t="s">
        <v>123</v>
      </c>
      <c r="L85" s="11" t="s">
        <v>123</v>
      </c>
      <c r="M85" s="54" t="s">
        <v>123</v>
      </c>
      <c r="N85" s="54" t="s">
        <v>123</v>
      </c>
      <c r="O85" s="1"/>
      <c r="P85" s="54" t="s">
        <v>123</v>
      </c>
      <c r="Q85" s="1"/>
      <c r="R85" s="54" t="s">
        <v>123</v>
      </c>
      <c r="S85" s="55" t="s">
        <v>123</v>
      </c>
      <c r="T85" s="1"/>
      <c r="U85" s="54" t="s">
        <v>123</v>
      </c>
      <c r="V85" s="54" t="s">
        <v>123</v>
      </c>
      <c r="W85" s="54" t="s">
        <v>123</v>
      </c>
      <c r="X85" s="1"/>
      <c r="Y85" s="54" t="s">
        <v>123</v>
      </c>
      <c r="Z85" s="54" t="s">
        <v>123</v>
      </c>
      <c r="AA85" s="54" t="s">
        <v>123</v>
      </c>
      <c r="AB85" s="54" t="s">
        <v>123</v>
      </c>
      <c r="AC85" s="54" t="s">
        <v>123</v>
      </c>
      <c r="AD85" s="54" t="s">
        <v>123</v>
      </c>
      <c r="AE85" s="54" t="s">
        <v>123</v>
      </c>
      <c r="AF85" s="54" t="s">
        <v>123</v>
      </c>
      <c r="AG85" s="1"/>
      <c r="AH85" s="54" t="s">
        <v>123</v>
      </c>
      <c r="AI85" s="54" t="s">
        <v>123</v>
      </c>
      <c r="AJ85" s="1"/>
      <c r="AK85" s="1"/>
      <c r="AL85" s="54" t="s">
        <v>123</v>
      </c>
      <c r="AM85" s="1"/>
      <c r="AN85" s="54" t="s">
        <v>123</v>
      </c>
      <c r="AO85" s="1"/>
      <c r="AP85" s="54" t="s">
        <v>123</v>
      </c>
      <c r="AQ85" s="1"/>
      <c r="AR85" s="1"/>
      <c r="AS85" s="1"/>
    </row>
    <row r="86" spans="1:45" x14ac:dyDescent="0.3">
      <c r="A86" s="1" t="str">
        <f t="shared" si="0"/>
        <v>Digitalizaciones de la institución [Abadía de San Salvador de Leyre. Biblioteca]</v>
      </c>
      <c r="B86" s="13" t="s">
        <v>2023</v>
      </c>
      <c r="C86" s="1" t="s">
        <v>29</v>
      </c>
      <c r="D86" s="1" t="s">
        <v>854</v>
      </c>
      <c r="E86" s="1" t="s">
        <v>1579</v>
      </c>
      <c r="F86" s="56" t="s">
        <v>115</v>
      </c>
      <c r="G86" s="8" t="s">
        <v>95</v>
      </c>
      <c r="H86" s="8" t="s">
        <v>7</v>
      </c>
      <c r="I86" s="8" t="s">
        <v>2145</v>
      </c>
      <c r="J86" s="11" t="s">
        <v>123</v>
      </c>
      <c r="K86" s="11" t="s">
        <v>123</v>
      </c>
      <c r="L86" s="11" t="s">
        <v>123</v>
      </c>
      <c r="M86" s="54" t="s">
        <v>123</v>
      </c>
      <c r="N86" s="54" t="s">
        <v>123</v>
      </c>
      <c r="O86" s="1"/>
      <c r="P86" s="54" t="s">
        <v>123</v>
      </c>
      <c r="Q86" s="1"/>
      <c r="R86" s="54" t="s">
        <v>123</v>
      </c>
      <c r="S86" s="55" t="s">
        <v>123</v>
      </c>
      <c r="T86" s="1"/>
      <c r="U86" s="54" t="s">
        <v>123</v>
      </c>
      <c r="V86" s="54" t="s">
        <v>123</v>
      </c>
      <c r="W86" s="54" t="s">
        <v>123</v>
      </c>
      <c r="X86" s="1"/>
      <c r="Y86" s="54" t="s">
        <v>123</v>
      </c>
      <c r="Z86" s="54" t="s">
        <v>123</v>
      </c>
      <c r="AA86" s="54" t="s">
        <v>123</v>
      </c>
      <c r="AB86" s="54" t="s">
        <v>123</v>
      </c>
      <c r="AC86" s="54" t="s">
        <v>123</v>
      </c>
      <c r="AD86" s="54" t="s">
        <v>123</v>
      </c>
      <c r="AE86" s="54" t="s">
        <v>123</v>
      </c>
      <c r="AF86" s="54" t="s">
        <v>123</v>
      </c>
      <c r="AG86" s="1"/>
      <c r="AH86" s="54" t="s">
        <v>123</v>
      </c>
      <c r="AI86" s="54" t="s">
        <v>123</v>
      </c>
      <c r="AJ86" s="1"/>
      <c r="AK86" s="1"/>
      <c r="AL86" s="54" t="s">
        <v>123</v>
      </c>
      <c r="AM86" s="1"/>
      <c r="AN86" s="54" t="s">
        <v>123</v>
      </c>
      <c r="AO86" s="1"/>
      <c r="AP86" s="54" t="s">
        <v>123</v>
      </c>
      <c r="AQ86" s="1"/>
      <c r="AR86" s="1"/>
      <c r="AS86" s="1"/>
    </row>
    <row r="87" spans="1:45" x14ac:dyDescent="0.3">
      <c r="A87" s="1" t="str">
        <f t="shared" si="0"/>
        <v>Digitalizaciones de la institución [Academia de las Artes Escénicas de España]</v>
      </c>
      <c r="B87" s="1" t="s">
        <v>1730</v>
      </c>
      <c r="C87" s="1" t="s">
        <v>1467</v>
      </c>
      <c r="D87" s="1" t="s">
        <v>854</v>
      </c>
      <c r="E87" s="1" t="s">
        <v>989</v>
      </c>
      <c r="F87" s="56" t="s">
        <v>115</v>
      </c>
      <c r="G87" s="8" t="s">
        <v>93</v>
      </c>
      <c r="H87" s="8" t="s">
        <v>6</v>
      </c>
      <c r="I87" s="8" t="s">
        <v>6</v>
      </c>
      <c r="J87" s="11" t="s">
        <v>123</v>
      </c>
      <c r="K87" s="11" t="s">
        <v>123</v>
      </c>
      <c r="L87" s="11" t="s">
        <v>123</v>
      </c>
      <c r="M87" s="54" t="s">
        <v>123</v>
      </c>
      <c r="N87" s="54" t="s">
        <v>123</v>
      </c>
      <c r="O87" s="1"/>
      <c r="P87" s="54" t="s">
        <v>123</v>
      </c>
      <c r="Q87" s="1"/>
      <c r="R87" s="54" t="s">
        <v>123</v>
      </c>
      <c r="S87" s="55" t="s">
        <v>123</v>
      </c>
      <c r="T87" s="1"/>
      <c r="U87" s="54" t="s">
        <v>123</v>
      </c>
      <c r="V87" s="54" t="s">
        <v>123</v>
      </c>
      <c r="W87" s="54" t="s">
        <v>123</v>
      </c>
      <c r="X87" s="1"/>
      <c r="Y87" s="54" t="s">
        <v>123</v>
      </c>
      <c r="Z87" s="54" t="s">
        <v>123</v>
      </c>
      <c r="AA87" s="54" t="s">
        <v>123</v>
      </c>
      <c r="AB87" s="54" t="s">
        <v>123</v>
      </c>
      <c r="AC87" s="54" t="s">
        <v>123</v>
      </c>
      <c r="AD87" s="54" t="s">
        <v>123</v>
      </c>
      <c r="AE87" s="54" t="s">
        <v>123</v>
      </c>
      <c r="AF87" s="54" t="s">
        <v>123</v>
      </c>
      <c r="AG87" s="1"/>
      <c r="AH87" s="54" t="s">
        <v>123</v>
      </c>
      <c r="AI87" s="54" t="s">
        <v>123</v>
      </c>
      <c r="AJ87" s="1"/>
      <c r="AK87" s="1"/>
      <c r="AL87" s="54" t="s">
        <v>123</v>
      </c>
      <c r="AM87" s="1"/>
      <c r="AN87" s="54" t="s">
        <v>123</v>
      </c>
      <c r="AO87" s="1"/>
      <c r="AP87" s="54" t="s">
        <v>123</v>
      </c>
      <c r="AQ87" s="1"/>
      <c r="AR87" s="1"/>
      <c r="AS87" s="1"/>
    </row>
    <row r="88" spans="1:45" x14ac:dyDescent="0.3">
      <c r="A88" s="1" t="str">
        <f t="shared" si="0"/>
        <v>Digitalizaciones de la institución [Agencia Española de Cooperación Internacional para el Desarrollo (AECID)]</v>
      </c>
      <c r="B88" s="1" t="s">
        <v>1626</v>
      </c>
      <c r="C88" s="1" t="s">
        <v>2041</v>
      </c>
      <c r="D88" s="1" t="s">
        <v>854</v>
      </c>
      <c r="E88" s="1" t="s">
        <v>163</v>
      </c>
      <c r="F88" s="56" t="s">
        <v>115</v>
      </c>
      <c r="G88" s="8" t="s">
        <v>93</v>
      </c>
      <c r="H88" s="8" t="s">
        <v>6</v>
      </c>
      <c r="I88" s="8" t="s">
        <v>6</v>
      </c>
      <c r="J88" s="11" t="s">
        <v>123</v>
      </c>
      <c r="K88" s="11" t="s">
        <v>123</v>
      </c>
      <c r="L88" s="11" t="s">
        <v>123</v>
      </c>
      <c r="M88" s="54" t="s">
        <v>123</v>
      </c>
      <c r="N88" s="54" t="s">
        <v>123</v>
      </c>
      <c r="O88" s="1"/>
      <c r="P88" s="54" t="s">
        <v>123</v>
      </c>
      <c r="Q88" s="1"/>
      <c r="R88" s="54" t="s">
        <v>123</v>
      </c>
      <c r="S88" s="55" t="s">
        <v>123</v>
      </c>
      <c r="T88" s="1"/>
      <c r="U88" s="54" t="s">
        <v>123</v>
      </c>
      <c r="V88" s="54" t="s">
        <v>123</v>
      </c>
      <c r="W88" s="54" t="s">
        <v>123</v>
      </c>
      <c r="X88" s="1"/>
      <c r="Y88" s="54" t="s">
        <v>123</v>
      </c>
      <c r="Z88" s="54" t="s">
        <v>123</v>
      </c>
      <c r="AA88" s="54" t="s">
        <v>123</v>
      </c>
      <c r="AB88" s="54" t="s">
        <v>123</v>
      </c>
      <c r="AC88" s="54" t="s">
        <v>123</v>
      </c>
      <c r="AD88" s="54" t="s">
        <v>123</v>
      </c>
      <c r="AE88" s="54" t="s">
        <v>123</v>
      </c>
      <c r="AF88" s="54" t="s">
        <v>123</v>
      </c>
      <c r="AG88" s="1"/>
      <c r="AH88" s="54" t="s">
        <v>123</v>
      </c>
      <c r="AI88" s="54" t="s">
        <v>123</v>
      </c>
      <c r="AJ88" s="1"/>
      <c r="AK88" s="1"/>
      <c r="AL88" s="54" t="s">
        <v>123</v>
      </c>
      <c r="AM88" s="1"/>
      <c r="AN88" s="54" t="s">
        <v>123</v>
      </c>
      <c r="AO88" s="1"/>
      <c r="AP88" s="54" t="s">
        <v>123</v>
      </c>
      <c r="AQ88" s="1"/>
      <c r="AR88" s="1"/>
      <c r="AS88" s="1"/>
    </row>
    <row r="89" spans="1:45" ht="28.8" x14ac:dyDescent="0.3">
      <c r="A89" s="1" t="str">
        <f t="shared" si="0"/>
        <v>Digitalizaciones de la institución [Agencia Estatal de Meteorología (AEMET). Centro Meteorológico Territorial de Canarias Oriental (CMTCO)]</v>
      </c>
      <c r="B89" s="1" t="s">
        <v>2529</v>
      </c>
      <c r="C89" s="1"/>
      <c r="D89" s="1" t="s">
        <v>854</v>
      </c>
      <c r="E89" s="1" t="s">
        <v>959</v>
      </c>
      <c r="F89" s="56" t="s">
        <v>115</v>
      </c>
      <c r="G89" s="8" t="s">
        <v>20</v>
      </c>
      <c r="H89" s="8" t="s">
        <v>64</v>
      </c>
      <c r="I89" s="8" t="s">
        <v>402</v>
      </c>
      <c r="J89" s="11" t="s">
        <v>123</v>
      </c>
      <c r="K89" s="11" t="s">
        <v>123</v>
      </c>
      <c r="L89" s="11" t="s">
        <v>123</v>
      </c>
      <c r="M89" s="54" t="s">
        <v>123</v>
      </c>
      <c r="N89" s="54" t="s">
        <v>123</v>
      </c>
      <c r="O89" s="1"/>
      <c r="P89" s="54" t="s">
        <v>123</v>
      </c>
      <c r="Q89" s="1"/>
      <c r="R89" s="54" t="s">
        <v>123</v>
      </c>
      <c r="S89" s="55" t="s">
        <v>123</v>
      </c>
      <c r="T89" s="1"/>
      <c r="U89" s="54" t="s">
        <v>123</v>
      </c>
      <c r="V89" s="54" t="s">
        <v>123</v>
      </c>
      <c r="W89" s="54" t="s">
        <v>123</v>
      </c>
      <c r="X89" s="1"/>
      <c r="Y89" s="54" t="s">
        <v>123</v>
      </c>
      <c r="Z89" s="54" t="s">
        <v>123</v>
      </c>
      <c r="AA89" s="54" t="s">
        <v>123</v>
      </c>
      <c r="AB89" s="54" t="s">
        <v>123</v>
      </c>
      <c r="AC89" s="54" t="s">
        <v>123</v>
      </c>
      <c r="AD89" s="54" t="s">
        <v>123</v>
      </c>
      <c r="AE89" s="54" t="s">
        <v>123</v>
      </c>
      <c r="AF89" s="54" t="s">
        <v>123</v>
      </c>
      <c r="AG89" s="1"/>
      <c r="AH89" s="54" t="s">
        <v>123</v>
      </c>
      <c r="AI89" s="54" t="s">
        <v>123</v>
      </c>
      <c r="AJ89" s="1"/>
      <c r="AK89" s="1"/>
      <c r="AL89" s="54" t="s">
        <v>123</v>
      </c>
      <c r="AM89" s="1"/>
      <c r="AN89" s="54" t="s">
        <v>123</v>
      </c>
      <c r="AO89" s="1"/>
      <c r="AP89" s="54" t="s">
        <v>123</v>
      </c>
      <c r="AQ89" s="1"/>
      <c r="AR89" s="1"/>
      <c r="AS89" s="1"/>
    </row>
    <row r="90" spans="1:45" ht="28.8" x14ac:dyDescent="0.3">
      <c r="A90" s="1" t="str">
        <f t="shared" si="0"/>
        <v>Digitalizaciones de la institución [Algarat Multimedios S.L.]</v>
      </c>
      <c r="B90" s="1" t="s">
        <v>965</v>
      </c>
      <c r="C90" s="1" t="s">
        <v>1467</v>
      </c>
      <c r="D90" s="1" t="s">
        <v>854</v>
      </c>
      <c r="E90" s="1" t="s">
        <v>881</v>
      </c>
      <c r="F90" s="56" t="s">
        <v>115</v>
      </c>
      <c r="G90" s="8" t="s">
        <v>20</v>
      </c>
      <c r="H90" s="8" t="s">
        <v>64</v>
      </c>
      <c r="I90" s="8" t="s">
        <v>402</v>
      </c>
      <c r="J90" s="11" t="s">
        <v>123</v>
      </c>
      <c r="K90" s="11" t="s">
        <v>123</v>
      </c>
      <c r="L90" s="11" t="s">
        <v>123</v>
      </c>
      <c r="M90" s="54" t="s">
        <v>123</v>
      </c>
      <c r="N90" s="54" t="s">
        <v>123</v>
      </c>
      <c r="O90" s="1"/>
      <c r="P90" s="54" t="s">
        <v>123</v>
      </c>
      <c r="Q90" s="1"/>
      <c r="R90" s="54" t="s">
        <v>123</v>
      </c>
      <c r="S90" s="55" t="s">
        <v>123</v>
      </c>
      <c r="T90" s="1"/>
      <c r="U90" s="54" t="s">
        <v>123</v>
      </c>
      <c r="V90" s="54" t="s">
        <v>123</v>
      </c>
      <c r="W90" s="54" t="s">
        <v>123</v>
      </c>
      <c r="X90" s="1"/>
      <c r="Y90" s="54" t="s">
        <v>123</v>
      </c>
      <c r="Z90" s="54" t="s">
        <v>123</v>
      </c>
      <c r="AA90" s="54" t="s">
        <v>123</v>
      </c>
      <c r="AB90" s="54" t="s">
        <v>123</v>
      </c>
      <c r="AC90" s="54" t="s">
        <v>123</v>
      </c>
      <c r="AD90" s="54" t="s">
        <v>123</v>
      </c>
      <c r="AE90" s="54" t="s">
        <v>123</v>
      </c>
      <c r="AF90" s="54" t="s">
        <v>123</v>
      </c>
      <c r="AG90" s="1"/>
      <c r="AH90" s="54" t="s">
        <v>123</v>
      </c>
      <c r="AI90" s="54" t="s">
        <v>123</v>
      </c>
      <c r="AJ90" s="1"/>
      <c r="AK90" s="1"/>
      <c r="AL90" s="54" t="s">
        <v>123</v>
      </c>
      <c r="AM90" s="1"/>
      <c r="AN90" s="54" t="s">
        <v>123</v>
      </c>
      <c r="AO90" s="1"/>
      <c r="AP90" s="54" t="s">
        <v>123</v>
      </c>
      <c r="AQ90" s="1"/>
      <c r="AR90" s="1"/>
      <c r="AS90" s="1"/>
    </row>
    <row r="91" spans="1:45" ht="28.8" x14ac:dyDescent="0.3">
      <c r="A91" s="1" t="str">
        <f t="shared" si="0"/>
        <v>Digitalizaciones de la institución [Almogaren (Institutum Canarium)]</v>
      </c>
      <c r="B91" s="1" t="s">
        <v>975</v>
      </c>
      <c r="C91" s="1" t="s">
        <v>1467</v>
      </c>
      <c r="D91" s="1" t="s">
        <v>854</v>
      </c>
      <c r="E91" s="1" t="s">
        <v>940</v>
      </c>
      <c r="F91" s="56" t="s">
        <v>115</v>
      </c>
      <c r="G91" s="8" t="s">
        <v>20</v>
      </c>
      <c r="H91" s="8" t="s">
        <v>64</v>
      </c>
      <c r="I91" s="8" t="s">
        <v>402</v>
      </c>
      <c r="J91" s="11" t="s">
        <v>123</v>
      </c>
      <c r="K91" s="11" t="s">
        <v>123</v>
      </c>
      <c r="L91" s="11" t="s">
        <v>123</v>
      </c>
      <c r="M91" s="54" t="s">
        <v>123</v>
      </c>
      <c r="N91" s="54" t="s">
        <v>123</v>
      </c>
      <c r="O91" s="1"/>
      <c r="P91" s="54" t="s">
        <v>123</v>
      </c>
      <c r="Q91" s="1"/>
      <c r="R91" s="54" t="s">
        <v>123</v>
      </c>
      <c r="S91" s="55" t="s">
        <v>123</v>
      </c>
      <c r="T91" s="1"/>
      <c r="U91" s="54" t="s">
        <v>123</v>
      </c>
      <c r="V91" s="54" t="s">
        <v>123</v>
      </c>
      <c r="W91" s="54" t="s">
        <v>123</v>
      </c>
      <c r="X91" s="1"/>
      <c r="Y91" s="54" t="s">
        <v>123</v>
      </c>
      <c r="Z91" s="54" t="s">
        <v>123</v>
      </c>
      <c r="AA91" s="54" t="s">
        <v>123</v>
      </c>
      <c r="AB91" s="54" t="s">
        <v>123</v>
      </c>
      <c r="AC91" s="54" t="s">
        <v>123</v>
      </c>
      <c r="AD91" s="54" t="s">
        <v>123</v>
      </c>
      <c r="AE91" s="54" t="s">
        <v>123</v>
      </c>
      <c r="AF91" s="54" t="s">
        <v>123</v>
      </c>
      <c r="AG91" s="1"/>
      <c r="AH91" s="54" t="s">
        <v>123</v>
      </c>
      <c r="AI91" s="54" t="s">
        <v>123</v>
      </c>
      <c r="AJ91" s="1"/>
      <c r="AK91" s="1"/>
      <c r="AL91" s="54" t="s">
        <v>123</v>
      </c>
      <c r="AM91" s="1"/>
      <c r="AN91" s="54" t="s">
        <v>123</v>
      </c>
      <c r="AO91" s="1"/>
      <c r="AP91" s="54" t="s">
        <v>123</v>
      </c>
      <c r="AQ91" s="1"/>
      <c r="AR91" s="1"/>
      <c r="AS91" s="1"/>
    </row>
    <row r="92" spans="1:45" ht="28.8" x14ac:dyDescent="0.3">
      <c r="A92" s="1" t="str">
        <f t="shared" si="0"/>
        <v>Digitalizaciones de la institución [Amigos canarios de la ÓperaSansofé (Las Palmas de Gran Canaria, 1969-1972)]</v>
      </c>
      <c r="B92" s="1" t="s">
        <v>966</v>
      </c>
      <c r="C92" s="1"/>
      <c r="D92" s="1" t="s">
        <v>854</v>
      </c>
      <c r="E92" s="1" t="s">
        <v>881</v>
      </c>
      <c r="F92" s="56" t="s">
        <v>115</v>
      </c>
      <c r="G92" s="8" t="s">
        <v>20</v>
      </c>
      <c r="H92" s="8" t="s">
        <v>64</v>
      </c>
      <c r="I92" s="8" t="s">
        <v>402</v>
      </c>
      <c r="J92" s="11" t="s">
        <v>123</v>
      </c>
      <c r="K92" s="11" t="s">
        <v>123</v>
      </c>
      <c r="L92" s="11" t="s">
        <v>123</v>
      </c>
      <c r="M92" s="54" t="s">
        <v>123</v>
      </c>
      <c r="N92" s="54" t="s">
        <v>123</v>
      </c>
      <c r="O92" s="1"/>
      <c r="P92" s="54" t="s">
        <v>123</v>
      </c>
      <c r="Q92" s="1"/>
      <c r="R92" s="54" t="s">
        <v>123</v>
      </c>
      <c r="S92" s="55" t="s">
        <v>123</v>
      </c>
      <c r="T92" s="1"/>
      <c r="U92" s="54" t="s">
        <v>123</v>
      </c>
      <c r="V92" s="54" t="s">
        <v>123</v>
      </c>
      <c r="W92" s="54" t="s">
        <v>123</v>
      </c>
      <c r="X92" s="1"/>
      <c r="Y92" s="54" t="s">
        <v>123</v>
      </c>
      <c r="Z92" s="54" t="s">
        <v>123</v>
      </c>
      <c r="AA92" s="54" t="s">
        <v>123</v>
      </c>
      <c r="AB92" s="54" t="s">
        <v>123</v>
      </c>
      <c r="AC92" s="54" t="s">
        <v>123</v>
      </c>
      <c r="AD92" s="54" t="s">
        <v>123</v>
      </c>
      <c r="AE92" s="54" t="s">
        <v>123</v>
      </c>
      <c r="AF92" s="54" t="s">
        <v>123</v>
      </c>
      <c r="AG92" s="1"/>
      <c r="AH92" s="54" t="s">
        <v>123</v>
      </c>
      <c r="AI92" s="54" t="s">
        <v>123</v>
      </c>
      <c r="AJ92" s="1"/>
      <c r="AK92" s="1"/>
      <c r="AL92" s="54" t="s">
        <v>123</v>
      </c>
      <c r="AM92" s="1"/>
      <c r="AN92" s="54" t="s">
        <v>123</v>
      </c>
      <c r="AO92" s="1"/>
      <c r="AP92" s="54" t="s">
        <v>123</v>
      </c>
      <c r="AQ92" s="1"/>
      <c r="AR92" s="1"/>
      <c r="AS92" s="1"/>
    </row>
    <row r="93" spans="1:45" x14ac:dyDescent="0.3">
      <c r="A93" s="1" t="str">
        <f t="shared" si="0"/>
        <v>Digitalizaciones de la institución [Archivo Histórico de la Armada - Álvaro de Bazán]</v>
      </c>
      <c r="B93" s="1" t="s">
        <v>1601</v>
      </c>
      <c r="C93" s="1" t="s">
        <v>25</v>
      </c>
      <c r="D93" s="1" t="s">
        <v>854</v>
      </c>
      <c r="E93" s="1" t="s">
        <v>247</v>
      </c>
      <c r="F93" s="56" t="s">
        <v>115</v>
      </c>
      <c r="G93" s="8" t="s">
        <v>15</v>
      </c>
      <c r="H93" s="8" t="s">
        <v>67</v>
      </c>
      <c r="I93" s="8" t="s">
        <v>67</v>
      </c>
      <c r="J93" s="11" t="s">
        <v>123</v>
      </c>
      <c r="K93" s="11" t="s">
        <v>123</v>
      </c>
      <c r="L93" s="11" t="s">
        <v>123</v>
      </c>
      <c r="M93" s="54" t="s">
        <v>123</v>
      </c>
      <c r="N93" s="54" t="s">
        <v>123</v>
      </c>
      <c r="O93" s="1"/>
      <c r="P93" s="54" t="s">
        <v>123</v>
      </c>
      <c r="Q93" s="1"/>
      <c r="R93" s="54" t="s">
        <v>123</v>
      </c>
      <c r="S93" s="55" t="s">
        <v>123</v>
      </c>
      <c r="T93" s="1"/>
      <c r="U93" s="54" t="s">
        <v>123</v>
      </c>
      <c r="V93" s="54" t="s">
        <v>123</v>
      </c>
      <c r="W93" s="54" t="s">
        <v>123</v>
      </c>
      <c r="X93" s="1"/>
      <c r="Y93" s="54" t="s">
        <v>123</v>
      </c>
      <c r="Z93" s="54" t="s">
        <v>123</v>
      </c>
      <c r="AA93" s="54" t="s">
        <v>123</v>
      </c>
      <c r="AB93" s="54" t="s">
        <v>123</v>
      </c>
      <c r="AC93" s="54" t="s">
        <v>123</v>
      </c>
      <c r="AD93" s="54" t="s">
        <v>123</v>
      </c>
      <c r="AE93" s="54" t="s">
        <v>123</v>
      </c>
      <c r="AF93" s="54" t="s">
        <v>123</v>
      </c>
      <c r="AG93" s="1"/>
      <c r="AH93" s="54" t="s">
        <v>123</v>
      </c>
      <c r="AI93" s="54" t="s">
        <v>123</v>
      </c>
      <c r="AJ93" s="1"/>
      <c r="AK93" s="1"/>
      <c r="AL93" s="54" t="s">
        <v>123</v>
      </c>
      <c r="AM93" s="1"/>
      <c r="AN93" s="54" t="s">
        <v>123</v>
      </c>
      <c r="AO93" s="1"/>
      <c r="AP93" s="54" t="s">
        <v>123</v>
      </c>
      <c r="AQ93" s="1"/>
      <c r="AR93" s="1"/>
      <c r="AS93" s="1"/>
    </row>
    <row r="94" spans="1:45" x14ac:dyDescent="0.3">
      <c r="A94" s="1" t="str">
        <f t="shared" si="0"/>
        <v>Digitalizaciones de la institución [Archivo histórico de la Heredad de aguas de Arucas y Firgas]</v>
      </c>
      <c r="B94" s="1" t="s">
        <v>941</v>
      </c>
      <c r="C94" s="1" t="s">
        <v>25</v>
      </c>
      <c r="D94" s="1" t="s">
        <v>854</v>
      </c>
      <c r="E94" s="1" t="s">
        <v>940</v>
      </c>
      <c r="F94" s="56" t="s">
        <v>115</v>
      </c>
      <c r="G94" s="8" t="s">
        <v>20</v>
      </c>
      <c r="H94" s="8" t="s">
        <v>64</v>
      </c>
      <c r="I94" s="8" t="s">
        <v>2093</v>
      </c>
      <c r="J94" s="11" t="s">
        <v>123</v>
      </c>
      <c r="K94" s="11" t="s">
        <v>123</v>
      </c>
      <c r="L94" s="11" t="s">
        <v>123</v>
      </c>
      <c r="M94" s="54" t="s">
        <v>123</v>
      </c>
      <c r="N94" s="54" t="s">
        <v>123</v>
      </c>
      <c r="O94" s="1"/>
      <c r="P94" s="54" t="s">
        <v>123</v>
      </c>
      <c r="Q94" s="1"/>
      <c r="R94" s="54" t="s">
        <v>123</v>
      </c>
      <c r="S94" s="55" t="s">
        <v>123</v>
      </c>
      <c r="T94" s="1"/>
      <c r="U94" s="54" t="s">
        <v>123</v>
      </c>
      <c r="V94" s="54" t="s">
        <v>123</v>
      </c>
      <c r="W94" s="54" t="s">
        <v>123</v>
      </c>
      <c r="X94" s="1"/>
      <c r="Y94" s="54" t="s">
        <v>123</v>
      </c>
      <c r="Z94" s="54" t="s">
        <v>123</v>
      </c>
      <c r="AA94" s="54" t="s">
        <v>123</v>
      </c>
      <c r="AB94" s="54" t="s">
        <v>123</v>
      </c>
      <c r="AC94" s="54" t="s">
        <v>123</v>
      </c>
      <c r="AD94" s="54" t="s">
        <v>123</v>
      </c>
      <c r="AE94" s="54" t="s">
        <v>123</v>
      </c>
      <c r="AF94" s="54" t="s">
        <v>123</v>
      </c>
      <c r="AG94" s="1"/>
      <c r="AH94" s="54" t="s">
        <v>123</v>
      </c>
      <c r="AI94" s="54" t="s">
        <v>123</v>
      </c>
      <c r="AJ94" s="1"/>
      <c r="AK94" s="1"/>
      <c r="AL94" s="54" t="s">
        <v>123</v>
      </c>
      <c r="AM94" s="1"/>
      <c r="AN94" s="54" t="s">
        <v>123</v>
      </c>
      <c r="AO94" s="1"/>
      <c r="AP94" s="54" t="s">
        <v>123</v>
      </c>
      <c r="AQ94" s="1"/>
      <c r="AR94" s="1"/>
      <c r="AS94" s="1"/>
    </row>
    <row r="95" spans="1:45" x14ac:dyDescent="0.3">
      <c r="A95" s="1" t="str">
        <f t="shared" si="0"/>
        <v>Digitalizaciones de la institución [Archivo Histórico Eclesiástico de Vizcaya]</v>
      </c>
      <c r="B95" s="1" t="s">
        <v>1773</v>
      </c>
      <c r="C95" s="1" t="s">
        <v>25</v>
      </c>
      <c r="D95" s="1" t="s">
        <v>854</v>
      </c>
      <c r="E95" s="1" t="s">
        <v>309</v>
      </c>
      <c r="F95" s="56" t="s">
        <v>115</v>
      </c>
      <c r="G95" s="8" t="s">
        <v>17</v>
      </c>
      <c r="H95" s="8" t="s">
        <v>99</v>
      </c>
      <c r="I95" s="8" t="s">
        <v>2148</v>
      </c>
      <c r="J95" s="11" t="s">
        <v>123</v>
      </c>
      <c r="K95" s="11" t="s">
        <v>123</v>
      </c>
      <c r="L95" s="11" t="s">
        <v>123</v>
      </c>
      <c r="M95" s="54" t="s">
        <v>123</v>
      </c>
      <c r="N95" s="54" t="s">
        <v>123</v>
      </c>
      <c r="O95" s="1"/>
      <c r="P95" s="54" t="s">
        <v>123</v>
      </c>
      <c r="Q95" s="1"/>
      <c r="R95" s="54" t="s">
        <v>123</v>
      </c>
      <c r="S95" s="55" t="s">
        <v>123</v>
      </c>
      <c r="T95" s="1"/>
      <c r="U95" s="54" t="s">
        <v>123</v>
      </c>
      <c r="V95" s="54" t="s">
        <v>123</v>
      </c>
      <c r="W95" s="54" t="s">
        <v>123</v>
      </c>
      <c r="X95" s="1"/>
      <c r="Y95" s="54" t="s">
        <v>123</v>
      </c>
      <c r="Z95" s="54" t="s">
        <v>123</v>
      </c>
      <c r="AA95" s="54" t="s">
        <v>123</v>
      </c>
      <c r="AB95" s="54" t="s">
        <v>123</v>
      </c>
      <c r="AC95" s="54" t="s">
        <v>123</v>
      </c>
      <c r="AD95" s="54" t="s">
        <v>123</v>
      </c>
      <c r="AE95" s="54" t="s">
        <v>123</v>
      </c>
      <c r="AF95" s="54" t="s">
        <v>123</v>
      </c>
      <c r="AG95" s="1"/>
      <c r="AH95" s="54" t="s">
        <v>123</v>
      </c>
      <c r="AI95" s="54" t="s">
        <v>123</v>
      </c>
      <c r="AJ95" s="1"/>
      <c r="AK95" s="1"/>
      <c r="AL95" s="54" t="s">
        <v>123</v>
      </c>
      <c r="AM95" s="1"/>
      <c r="AN95" s="54" t="s">
        <v>123</v>
      </c>
      <c r="AO95" s="1"/>
      <c r="AP95" s="54" t="s">
        <v>123</v>
      </c>
      <c r="AQ95" s="1"/>
      <c r="AR95" s="1"/>
      <c r="AS95" s="1"/>
    </row>
    <row r="96" spans="1:45" x14ac:dyDescent="0.3">
      <c r="A96" s="1" t="str">
        <f t="shared" si="0"/>
        <v>Digitalizaciones de la institución [Archivo Histórico Provincial de Albacete]</v>
      </c>
      <c r="B96" s="64" t="s">
        <v>1584</v>
      </c>
      <c r="C96" s="64" t="s">
        <v>25</v>
      </c>
      <c r="D96" s="1" t="s">
        <v>854</v>
      </c>
      <c r="E96" s="1" t="s">
        <v>1142</v>
      </c>
      <c r="F96" s="56" t="s">
        <v>115</v>
      </c>
      <c r="G96" s="8" t="s">
        <v>15</v>
      </c>
      <c r="H96" s="8" t="s">
        <v>66</v>
      </c>
      <c r="I96" s="8" t="s">
        <v>66</v>
      </c>
      <c r="J96" s="11" t="s">
        <v>123</v>
      </c>
      <c r="K96" s="11" t="s">
        <v>123</v>
      </c>
      <c r="L96" s="11" t="s">
        <v>123</v>
      </c>
      <c r="M96" s="54" t="s">
        <v>123</v>
      </c>
      <c r="N96" s="54" t="s">
        <v>123</v>
      </c>
      <c r="O96" s="1"/>
      <c r="P96" s="54" t="s">
        <v>123</v>
      </c>
      <c r="Q96" s="1"/>
      <c r="R96" s="54" t="s">
        <v>123</v>
      </c>
      <c r="S96" s="55" t="s">
        <v>123</v>
      </c>
      <c r="T96" s="1"/>
      <c r="U96" s="54" t="s">
        <v>123</v>
      </c>
      <c r="V96" s="54" t="s">
        <v>123</v>
      </c>
      <c r="W96" s="54" t="s">
        <v>123</v>
      </c>
      <c r="X96" s="1"/>
      <c r="Y96" s="54" t="s">
        <v>123</v>
      </c>
      <c r="Z96" s="54" t="s">
        <v>123</v>
      </c>
      <c r="AA96" s="54" t="s">
        <v>123</v>
      </c>
      <c r="AB96" s="54" t="s">
        <v>123</v>
      </c>
      <c r="AC96" s="54" t="s">
        <v>123</v>
      </c>
      <c r="AD96" s="54" t="s">
        <v>123</v>
      </c>
      <c r="AE96" s="54" t="s">
        <v>123</v>
      </c>
      <c r="AF96" s="54" t="s">
        <v>123</v>
      </c>
      <c r="AG96" s="1"/>
      <c r="AH96" s="54" t="s">
        <v>123</v>
      </c>
      <c r="AI96" s="54" t="s">
        <v>123</v>
      </c>
      <c r="AJ96" s="1"/>
      <c r="AK96" s="1"/>
      <c r="AL96" s="54" t="s">
        <v>123</v>
      </c>
      <c r="AM96" s="1"/>
      <c r="AN96" s="54" t="s">
        <v>123</v>
      </c>
      <c r="AO96" s="1"/>
      <c r="AP96" s="54" t="s">
        <v>123</v>
      </c>
      <c r="AQ96" s="1"/>
      <c r="AR96" s="1"/>
      <c r="AS96" s="1"/>
    </row>
    <row r="97" spans="1:45" x14ac:dyDescent="0.3">
      <c r="A97" s="1" t="str">
        <f t="shared" si="0"/>
        <v>Digitalizaciones de la institución [Archivo Histórico Provincial de Badajoz]</v>
      </c>
      <c r="B97" s="1" t="s">
        <v>1595</v>
      </c>
      <c r="C97" s="1" t="s">
        <v>25</v>
      </c>
      <c r="D97" s="1" t="s">
        <v>854</v>
      </c>
      <c r="E97" s="1" t="s">
        <v>1581</v>
      </c>
      <c r="F97" s="56" t="s">
        <v>115</v>
      </c>
      <c r="G97" s="8" t="s">
        <v>18</v>
      </c>
      <c r="H97" s="8" t="s">
        <v>87</v>
      </c>
      <c r="I97" s="8" t="s">
        <v>87</v>
      </c>
      <c r="J97" s="11" t="s">
        <v>123</v>
      </c>
      <c r="K97" s="11" t="s">
        <v>123</v>
      </c>
      <c r="L97" s="11" t="s">
        <v>123</v>
      </c>
      <c r="M97" s="54" t="s">
        <v>123</v>
      </c>
      <c r="N97" s="54" t="s">
        <v>123</v>
      </c>
      <c r="O97" s="1"/>
      <c r="P97" s="54" t="s">
        <v>123</v>
      </c>
      <c r="Q97" s="1"/>
      <c r="R97" s="54" t="s">
        <v>123</v>
      </c>
      <c r="S97" s="55" t="s">
        <v>123</v>
      </c>
      <c r="T97" s="1"/>
      <c r="U97" s="54" t="s">
        <v>123</v>
      </c>
      <c r="V97" s="54" t="s">
        <v>123</v>
      </c>
      <c r="W97" s="54" t="s">
        <v>123</v>
      </c>
      <c r="X97" s="1"/>
      <c r="Y97" s="54" t="s">
        <v>123</v>
      </c>
      <c r="Z97" s="54" t="s">
        <v>123</v>
      </c>
      <c r="AA97" s="54" t="s">
        <v>123</v>
      </c>
      <c r="AB97" s="54" t="s">
        <v>123</v>
      </c>
      <c r="AC97" s="54" t="s">
        <v>123</v>
      </c>
      <c r="AD97" s="54" t="s">
        <v>123</v>
      </c>
      <c r="AE97" s="54" t="s">
        <v>123</v>
      </c>
      <c r="AF97" s="54" t="s">
        <v>123</v>
      </c>
      <c r="AG97" s="1"/>
      <c r="AH97" s="54" t="s">
        <v>123</v>
      </c>
      <c r="AI97" s="54" t="s">
        <v>123</v>
      </c>
      <c r="AJ97" s="1"/>
      <c r="AK97" s="1"/>
      <c r="AL97" s="54" t="s">
        <v>123</v>
      </c>
      <c r="AM97" s="1"/>
      <c r="AN97" s="54" t="s">
        <v>123</v>
      </c>
      <c r="AO97" s="1"/>
      <c r="AP97" s="54" t="s">
        <v>123</v>
      </c>
      <c r="AQ97" s="1"/>
      <c r="AR97" s="1"/>
      <c r="AS97" s="1"/>
    </row>
    <row r="98" spans="1:45" x14ac:dyDescent="0.3">
      <c r="A98" s="1" t="str">
        <f t="shared" si="0"/>
        <v>Digitalizaciones de la institución [Archivo Histórico Provincial de Cáceres]</v>
      </c>
      <c r="B98" s="1" t="s">
        <v>1596</v>
      </c>
      <c r="C98" s="1" t="s">
        <v>25</v>
      </c>
      <c r="D98" s="1" t="s">
        <v>854</v>
      </c>
      <c r="E98" s="1" t="s">
        <v>1581</v>
      </c>
      <c r="F98" s="56" t="s">
        <v>115</v>
      </c>
      <c r="G98" s="8" t="s">
        <v>18</v>
      </c>
      <c r="H98" s="8" t="s">
        <v>88</v>
      </c>
      <c r="I98" s="8" t="s">
        <v>88</v>
      </c>
      <c r="J98" s="11" t="s">
        <v>123</v>
      </c>
      <c r="K98" s="11" t="s">
        <v>123</v>
      </c>
      <c r="L98" s="11" t="s">
        <v>123</v>
      </c>
      <c r="M98" s="54" t="s">
        <v>123</v>
      </c>
      <c r="N98" s="54" t="s">
        <v>123</v>
      </c>
      <c r="O98" s="1"/>
      <c r="P98" s="54" t="s">
        <v>123</v>
      </c>
      <c r="Q98" s="1"/>
      <c r="R98" s="54" t="s">
        <v>123</v>
      </c>
      <c r="S98" s="55" t="s">
        <v>123</v>
      </c>
      <c r="T98" s="1"/>
      <c r="U98" s="54" t="s">
        <v>123</v>
      </c>
      <c r="V98" s="54" t="s">
        <v>123</v>
      </c>
      <c r="W98" s="54" t="s">
        <v>123</v>
      </c>
      <c r="X98" s="1"/>
      <c r="Y98" s="54" t="s">
        <v>123</v>
      </c>
      <c r="Z98" s="54" t="s">
        <v>123</v>
      </c>
      <c r="AA98" s="54" t="s">
        <v>123</v>
      </c>
      <c r="AB98" s="54" t="s">
        <v>123</v>
      </c>
      <c r="AC98" s="54" t="s">
        <v>123</v>
      </c>
      <c r="AD98" s="54" t="s">
        <v>123</v>
      </c>
      <c r="AE98" s="54" t="s">
        <v>123</v>
      </c>
      <c r="AF98" s="54" t="s">
        <v>123</v>
      </c>
      <c r="AG98" s="1"/>
      <c r="AH98" s="54" t="s">
        <v>123</v>
      </c>
      <c r="AI98" s="54" t="s">
        <v>123</v>
      </c>
      <c r="AJ98" s="1"/>
      <c r="AK98" s="1"/>
      <c r="AL98" s="54" t="s">
        <v>123</v>
      </c>
      <c r="AM98" s="1"/>
      <c r="AN98" s="54" t="s">
        <v>123</v>
      </c>
      <c r="AO98" s="1"/>
      <c r="AP98" s="54" t="s">
        <v>123</v>
      </c>
      <c r="AQ98" s="1"/>
      <c r="AR98" s="1"/>
      <c r="AS98" s="1"/>
    </row>
    <row r="99" spans="1:45" x14ac:dyDescent="0.3">
      <c r="A99" s="1" t="str">
        <f t="shared" si="0"/>
        <v>Digitalizaciones de la institución [Archivo Histórico Provincial de Ciudad Real]</v>
      </c>
      <c r="B99" s="1" t="s">
        <v>1151</v>
      </c>
      <c r="C99" s="1" t="s">
        <v>25</v>
      </c>
      <c r="D99" s="1" t="s">
        <v>854</v>
      </c>
      <c r="E99" s="1" t="s">
        <v>371</v>
      </c>
      <c r="F99" s="56" t="s">
        <v>115</v>
      </c>
      <c r="G99" s="8" t="s">
        <v>15</v>
      </c>
      <c r="H99" s="8" t="s">
        <v>67</v>
      </c>
      <c r="I99" s="8" t="s">
        <v>67</v>
      </c>
      <c r="J99" s="11" t="s">
        <v>123</v>
      </c>
      <c r="K99" s="11" t="s">
        <v>123</v>
      </c>
      <c r="L99" s="11" t="s">
        <v>123</v>
      </c>
      <c r="M99" s="54" t="s">
        <v>123</v>
      </c>
      <c r="N99" s="54" t="s">
        <v>123</v>
      </c>
      <c r="O99" s="1"/>
      <c r="P99" s="54" t="s">
        <v>123</v>
      </c>
      <c r="Q99" s="1"/>
      <c r="R99" s="54" t="s">
        <v>123</v>
      </c>
      <c r="S99" s="55" t="s">
        <v>123</v>
      </c>
      <c r="T99" s="1"/>
      <c r="U99" s="54" t="s">
        <v>123</v>
      </c>
      <c r="V99" s="54" t="s">
        <v>123</v>
      </c>
      <c r="W99" s="54" t="s">
        <v>123</v>
      </c>
      <c r="X99" s="1"/>
      <c r="Y99" s="54" t="s">
        <v>123</v>
      </c>
      <c r="Z99" s="54" t="s">
        <v>123</v>
      </c>
      <c r="AA99" s="54" t="s">
        <v>123</v>
      </c>
      <c r="AB99" s="54" t="s">
        <v>123</v>
      </c>
      <c r="AC99" s="54" t="s">
        <v>123</v>
      </c>
      <c r="AD99" s="54" t="s">
        <v>123</v>
      </c>
      <c r="AE99" s="54" t="s">
        <v>123</v>
      </c>
      <c r="AF99" s="54" t="s">
        <v>123</v>
      </c>
      <c r="AG99" s="1"/>
      <c r="AH99" s="54" t="s">
        <v>123</v>
      </c>
      <c r="AI99" s="54" t="s">
        <v>123</v>
      </c>
      <c r="AJ99" s="1"/>
      <c r="AK99" s="1"/>
      <c r="AL99" s="54" t="s">
        <v>123</v>
      </c>
      <c r="AM99" s="1"/>
      <c r="AN99" s="54" t="s">
        <v>123</v>
      </c>
      <c r="AO99" s="1"/>
      <c r="AP99" s="54" t="s">
        <v>123</v>
      </c>
      <c r="AQ99" s="1"/>
      <c r="AR99" s="1"/>
      <c r="AS99" s="1"/>
    </row>
    <row r="100" spans="1:45" x14ac:dyDescent="0.3">
      <c r="A100" s="1" t="str">
        <f t="shared" si="0"/>
        <v>Digitalizaciones de la institución [Archivo Histórico Provincial de Cuenca]</v>
      </c>
      <c r="B100" s="1" t="s">
        <v>1152</v>
      </c>
      <c r="C100" t="s">
        <v>25</v>
      </c>
      <c r="D100" s="1" t="s">
        <v>854</v>
      </c>
      <c r="E100" s="1" t="s">
        <v>371</v>
      </c>
      <c r="F100" s="56" t="s">
        <v>115</v>
      </c>
      <c r="G100" s="8" t="s">
        <v>15</v>
      </c>
      <c r="H100" s="8" t="s">
        <v>68</v>
      </c>
      <c r="I100" s="8" t="s">
        <v>68</v>
      </c>
      <c r="J100" s="11" t="s">
        <v>123</v>
      </c>
      <c r="K100" s="11" t="s">
        <v>123</v>
      </c>
      <c r="L100" s="11" t="s">
        <v>123</v>
      </c>
      <c r="M100" s="54" t="s">
        <v>123</v>
      </c>
      <c r="N100" s="54" t="s">
        <v>123</v>
      </c>
      <c r="O100" s="1"/>
      <c r="P100" s="54" t="s">
        <v>123</v>
      </c>
      <c r="Q100" s="1"/>
      <c r="R100" s="54" t="s">
        <v>123</v>
      </c>
      <c r="S100" s="55" t="s">
        <v>123</v>
      </c>
      <c r="T100" s="1"/>
      <c r="U100" s="54" t="s">
        <v>123</v>
      </c>
      <c r="V100" s="54" t="s">
        <v>123</v>
      </c>
      <c r="W100" s="54" t="s">
        <v>123</v>
      </c>
      <c r="X100" s="1"/>
      <c r="Y100" s="54" t="s">
        <v>123</v>
      </c>
      <c r="Z100" s="54" t="s">
        <v>123</v>
      </c>
      <c r="AA100" s="54" t="s">
        <v>123</v>
      </c>
      <c r="AB100" s="54" t="s">
        <v>123</v>
      </c>
      <c r="AC100" s="54" t="s">
        <v>123</v>
      </c>
      <c r="AD100" s="54" t="s">
        <v>123</v>
      </c>
      <c r="AE100" s="54" t="s">
        <v>123</v>
      </c>
      <c r="AF100" s="54" t="s">
        <v>123</v>
      </c>
      <c r="AG100" s="1"/>
      <c r="AH100" s="54" t="s">
        <v>123</v>
      </c>
      <c r="AI100" s="54" t="s">
        <v>123</v>
      </c>
      <c r="AJ100" s="1"/>
      <c r="AK100" s="1"/>
      <c r="AL100" s="54" t="s">
        <v>123</v>
      </c>
      <c r="AM100" s="1"/>
      <c r="AN100" s="54" t="s">
        <v>123</v>
      </c>
      <c r="AO100" s="1"/>
      <c r="AP100" s="54" t="s">
        <v>123</v>
      </c>
      <c r="AQ100" s="1"/>
      <c r="AR100" s="1"/>
      <c r="AS100" s="1"/>
    </row>
    <row r="101" spans="1:45" x14ac:dyDescent="0.3">
      <c r="A101" s="1" t="str">
        <f t="shared" si="0"/>
        <v>Digitalizaciones de la institución [Archivo Histórico Provincial de Granada]</v>
      </c>
      <c r="B101" s="1" t="s">
        <v>623</v>
      </c>
      <c r="C101" s="1" t="s">
        <v>25</v>
      </c>
      <c r="D101" s="1" t="s">
        <v>854</v>
      </c>
      <c r="E101" s="1" t="s">
        <v>620</v>
      </c>
      <c r="F101" s="56" t="s">
        <v>115</v>
      </c>
      <c r="G101" s="8" t="s">
        <v>4</v>
      </c>
      <c r="H101" s="8" t="s">
        <v>55</v>
      </c>
      <c r="I101" s="8" t="s">
        <v>55</v>
      </c>
      <c r="J101" s="11" t="s">
        <v>123</v>
      </c>
      <c r="K101" s="11" t="s">
        <v>123</v>
      </c>
      <c r="L101" s="11" t="s">
        <v>123</v>
      </c>
      <c r="M101" s="54" t="s">
        <v>123</v>
      </c>
      <c r="N101" s="54" t="s">
        <v>123</v>
      </c>
      <c r="O101" s="1"/>
      <c r="P101" s="54" t="s">
        <v>123</v>
      </c>
      <c r="Q101" s="1"/>
      <c r="R101" s="54" t="s">
        <v>123</v>
      </c>
      <c r="S101" s="55" t="s">
        <v>123</v>
      </c>
      <c r="T101" s="1"/>
      <c r="U101" s="54" t="s">
        <v>123</v>
      </c>
      <c r="V101" s="54" t="s">
        <v>123</v>
      </c>
      <c r="W101" s="54" t="s">
        <v>123</v>
      </c>
      <c r="X101" s="1"/>
      <c r="Y101" s="54" t="s">
        <v>123</v>
      </c>
      <c r="Z101" s="54" t="s">
        <v>123</v>
      </c>
      <c r="AA101" s="54" t="s">
        <v>123</v>
      </c>
      <c r="AB101" s="54" t="s">
        <v>123</v>
      </c>
      <c r="AC101" s="54" t="s">
        <v>123</v>
      </c>
      <c r="AD101" s="54" t="s">
        <v>123</v>
      </c>
      <c r="AE101" s="54" t="s">
        <v>123</v>
      </c>
      <c r="AF101" s="54" t="s">
        <v>123</v>
      </c>
      <c r="AG101" s="1"/>
      <c r="AH101" s="54" t="s">
        <v>123</v>
      </c>
      <c r="AI101" s="54" t="s">
        <v>123</v>
      </c>
      <c r="AJ101" s="1"/>
      <c r="AK101" s="1"/>
      <c r="AL101" s="54" t="s">
        <v>123</v>
      </c>
      <c r="AM101" s="1"/>
      <c r="AN101" s="54" t="s">
        <v>123</v>
      </c>
      <c r="AO101" s="1"/>
      <c r="AP101" s="54" t="s">
        <v>123</v>
      </c>
      <c r="AQ101" s="1"/>
      <c r="AR101" s="1"/>
      <c r="AS101" s="1"/>
    </row>
    <row r="102" spans="1:45" customFormat="1" x14ac:dyDescent="0.3">
      <c r="A102" s="64" t="str">
        <f t="shared" si="0"/>
        <v>Digitalizaciones de la institución [Archivo Histórico Provincial de Guadalajara]</v>
      </c>
      <c r="B102" s="1" t="s">
        <v>1798</v>
      </c>
      <c r="C102" s="1" t="s">
        <v>25</v>
      </c>
      <c r="D102" s="64" t="s">
        <v>854</v>
      </c>
      <c r="E102" s="1" t="s">
        <v>1580</v>
      </c>
      <c r="F102" s="56" t="s">
        <v>115</v>
      </c>
      <c r="G102" s="8" t="s">
        <v>15</v>
      </c>
      <c r="H102" s="8" t="s">
        <v>69</v>
      </c>
      <c r="I102" s="8" t="s">
        <v>69</v>
      </c>
      <c r="J102" s="11" t="s">
        <v>123</v>
      </c>
      <c r="K102" s="11" t="s">
        <v>123</v>
      </c>
      <c r="L102" s="11" t="s">
        <v>123</v>
      </c>
      <c r="M102" s="54" t="s">
        <v>123</v>
      </c>
      <c r="N102" s="54" t="s">
        <v>123</v>
      </c>
      <c r="O102" s="1"/>
      <c r="P102" s="54" t="s">
        <v>123</v>
      </c>
      <c r="Q102" s="1"/>
      <c r="R102" s="54" t="s">
        <v>123</v>
      </c>
      <c r="S102" s="55" t="s">
        <v>123</v>
      </c>
      <c r="T102" s="1"/>
      <c r="U102" s="54" t="s">
        <v>123</v>
      </c>
      <c r="V102" s="54" t="s">
        <v>123</v>
      </c>
      <c r="W102" s="54" t="s">
        <v>123</v>
      </c>
      <c r="X102" s="1"/>
      <c r="Y102" s="54" t="s">
        <v>123</v>
      </c>
      <c r="Z102" s="54" t="s">
        <v>123</v>
      </c>
      <c r="AA102" s="54" t="s">
        <v>123</v>
      </c>
      <c r="AB102" s="54" t="s">
        <v>123</v>
      </c>
      <c r="AC102" s="54" t="s">
        <v>123</v>
      </c>
      <c r="AD102" s="54" t="s">
        <v>123</v>
      </c>
      <c r="AE102" s="54" t="s">
        <v>123</v>
      </c>
      <c r="AF102" s="54" t="s">
        <v>123</v>
      </c>
      <c r="AG102" s="1"/>
      <c r="AH102" s="54" t="s">
        <v>123</v>
      </c>
      <c r="AI102" s="54" t="s">
        <v>123</v>
      </c>
      <c r="AJ102" s="1"/>
      <c r="AK102" s="1"/>
      <c r="AL102" s="54" t="s">
        <v>123</v>
      </c>
      <c r="AM102" s="1"/>
      <c r="AN102" s="54" t="s">
        <v>123</v>
      </c>
      <c r="AO102" s="1"/>
      <c r="AP102" s="54" t="s">
        <v>123</v>
      </c>
      <c r="AQ102" s="1"/>
      <c r="AR102" s="1"/>
      <c r="AS102" s="1"/>
    </row>
    <row r="103" spans="1:45" x14ac:dyDescent="0.3">
      <c r="A103" s="1" t="str">
        <f t="shared" si="0"/>
        <v>Digitalizaciones de la institución [Archivo Histórico Provincial de Huesca]</v>
      </c>
      <c r="B103" s="8" t="s">
        <v>148</v>
      </c>
      <c r="C103" s="1" t="s">
        <v>25</v>
      </c>
      <c r="D103" s="1" t="s">
        <v>854</v>
      </c>
      <c r="E103" s="1" t="s">
        <v>205</v>
      </c>
      <c r="F103" s="56" t="s">
        <v>115</v>
      </c>
      <c r="G103" s="8" t="s">
        <v>13</v>
      </c>
      <c r="H103" s="8" t="s">
        <v>60</v>
      </c>
      <c r="I103" s="8" t="s">
        <v>60</v>
      </c>
      <c r="J103" s="11" t="s">
        <v>123</v>
      </c>
      <c r="K103" s="11" t="s">
        <v>123</v>
      </c>
      <c r="L103" s="11" t="s">
        <v>123</v>
      </c>
      <c r="M103" s="54" t="s">
        <v>123</v>
      </c>
      <c r="N103" s="54" t="s">
        <v>123</v>
      </c>
      <c r="O103" s="1"/>
      <c r="P103" s="54" t="s">
        <v>123</v>
      </c>
      <c r="Q103" s="1"/>
      <c r="R103" s="54" t="s">
        <v>123</v>
      </c>
      <c r="S103" s="55" t="s">
        <v>123</v>
      </c>
      <c r="T103" s="1"/>
      <c r="U103" s="54" t="s">
        <v>123</v>
      </c>
      <c r="V103" s="54" t="s">
        <v>123</v>
      </c>
      <c r="W103" s="54" t="s">
        <v>123</v>
      </c>
      <c r="X103" s="1"/>
      <c r="Y103" s="54" t="s">
        <v>123</v>
      </c>
      <c r="Z103" s="54" t="s">
        <v>123</v>
      </c>
      <c r="AA103" s="54" t="s">
        <v>123</v>
      </c>
      <c r="AB103" s="54" t="s">
        <v>123</v>
      </c>
      <c r="AC103" s="54" t="s">
        <v>123</v>
      </c>
      <c r="AD103" s="54" t="s">
        <v>123</v>
      </c>
      <c r="AE103" s="54" t="s">
        <v>123</v>
      </c>
      <c r="AF103" s="54" t="s">
        <v>123</v>
      </c>
      <c r="AG103" s="1"/>
      <c r="AH103" s="54" t="s">
        <v>123</v>
      </c>
      <c r="AI103" s="54" t="s">
        <v>123</v>
      </c>
      <c r="AJ103" s="1"/>
      <c r="AK103" s="1"/>
      <c r="AL103" s="54" t="s">
        <v>123</v>
      </c>
      <c r="AM103" s="1"/>
      <c r="AN103" s="54" t="s">
        <v>123</v>
      </c>
      <c r="AO103" s="1"/>
      <c r="AP103" s="54" t="s">
        <v>123</v>
      </c>
      <c r="AQ103" s="1"/>
      <c r="AR103" s="1"/>
      <c r="AS103" s="1"/>
    </row>
    <row r="104" spans="1:45" x14ac:dyDescent="0.3">
      <c r="A104" s="1" t="str">
        <f t="shared" si="0"/>
        <v>Digitalizaciones de la institución [Archivo Histórico Provincial de Palencia]</v>
      </c>
      <c r="B104" s="8" t="s">
        <v>574</v>
      </c>
      <c r="C104" s="1" t="s">
        <v>25</v>
      </c>
      <c r="D104" s="1" t="s">
        <v>854</v>
      </c>
      <c r="E104" s="1" t="s">
        <v>590</v>
      </c>
      <c r="F104" s="56" t="s">
        <v>115</v>
      </c>
      <c r="G104" s="8" t="s">
        <v>9</v>
      </c>
      <c r="H104" s="8" t="s">
        <v>74</v>
      </c>
      <c r="I104" s="8" t="s">
        <v>74</v>
      </c>
      <c r="J104" s="11" t="s">
        <v>123</v>
      </c>
      <c r="K104" s="11" t="s">
        <v>123</v>
      </c>
      <c r="L104" s="11" t="s">
        <v>123</v>
      </c>
      <c r="M104" s="54" t="s">
        <v>123</v>
      </c>
      <c r="N104" s="54" t="s">
        <v>123</v>
      </c>
      <c r="O104" s="1"/>
      <c r="P104" s="54" t="s">
        <v>123</v>
      </c>
      <c r="Q104" s="1"/>
      <c r="R104" s="54" t="s">
        <v>123</v>
      </c>
      <c r="S104" s="55" t="s">
        <v>123</v>
      </c>
      <c r="T104" s="1"/>
      <c r="U104" s="54" t="s">
        <v>123</v>
      </c>
      <c r="V104" s="54" t="s">
        <v>123</v>
      </c>
      <c r="W104" s="54" t="s">
        <v>123</v>
      </c>
      <c r="X104" s="1"/>
      <c r="Y104" s="54" t="s">
        <v>123</v>
      </c>
      <c r="Z104" s="54" t="s">
        <v>123</v>
      </c>
      <c r="AA104" s="54" t="s">
        <v>123</v>
      </c>
      <c r="AB104" s="54" t="s">
        <v>123</v>
      </c>
      <c r="AC104" s="54" t="s">
        <v>123</v>
      </c>
      <c r="AD104" s="54" t="s">
        <v>123</v>
      </c>
      <c r="AE104" s="54" t="s">
        <v>123</v>
      </c>
      <c r="AF104" s="54" t="s">
        <v>123</v>
      </c>
      <c r="AG104" s="1"/>
      <c r="AH104" s="54" t="s">
        <v>123</v>
      </c>
      <c r="AI104" s="54" t="s">
        <v>123</v>
      </c>
      <c r="AJ104" s="1"/>
      <c r="AK104" s="1"/>
      <c r="AL104" s="54" t="s">
        <v>123</v>
      </c>
      <c r="AM104" s="1"/>
      <c r="AN104" s="54" t="s">
        <v>123</v>
      </c>
      <c r="AO104" s="1"/>
      <c r="AP104" s="54" t="s">
        <v>123</v>
      </c>
      <c r="AQ104" s="1"/>
      <c r="AR104" s="1"/>
      <c r="AS104" s="1"/>
    </row>
    <row r="105" spans="1:45" x14ac:dyDescent="0.3">
      <c r="A105" s="1" t="str">
        <f t="shared" si="0"/>
        <v>Digitalizaciones de la institución [Archivo Histórico Provincial de Salamanca]</v>
      </c>
      <c r="B105" s="8" t="s">
        <v>575</v>
      </c>
      <c r="C105" s="1" t="s">
        <v>25</v>
      </c>
      <c r="D105" s="1" t="s">
        <v>854</v>
      </c>
      <c r="E105" s="1" t="s">
        <v>590</v>
      </c>
      <c r="F105" s="56" t="s">
        <v>115</v>
      </c>
      <c r="G105" s="8" t="s">
        <v>9</v>
      </c>
      <c r="H105" s="8" t="s">
        <v>75</v>
      </c>
      <c r="I105" s="8" t="s">
        <v>75</v>
      </c>
      <c r="J105" s="11" t="s">
        <v>123</v>
      </c>
      <c r="K105" s="11" t="s">
        <v>123</v>
      </c>
      <c r="L105" s="11" t="s">
        <v>123</v>
      </c>
      <c r="M105" s="54" t="s">
        <v>123</v>
      </c>
      <c r="N105" s="54" t="s">
        <v>123</v>
      </c>
      <c r="O105" s="1"/>
      <c r="P105" s="54" t="s">
        <v>123</v>
      </c>
      <c r="Q105" s="1"/>
      <c r="R105" s="54" t="s">
        <v>123</v>
      </c>
      <c r="S105" s="55" t="s">
        <v>123</v>
      </c>
      <c r="T105" s="1"/>
      <c r="U105" s="54" t="s">
        <v>123</v>
      </c>
      <c r="V105" s="54" t="s">
        <v>123</v>
      </c>
      <c r="W105" s="54" t="s">
        <v>123</v>
      </c>
      <c r="X105" s="1"/>
      <c r="Y105" s="54" t="s">
        <v>123</v>
      </c>
      <c r="Z105" s="54" t="s">
        <v>123</v>
      </c>
      <c r="AA105" s="54" t="s">
        <v>123</v>
      </c>
      <c r="AB105" s="54" t="s">
        <v>123</v>
      </c>
      <c r="AC105" s="54" t="s">
        <v>123</v>
      </c>
      <c r="AD105" s="54" t="s">
        <v>123</v>
      </c>
      <c r="AE105" s="54" t="s">
        <v>123</v>
      </c>
      <c r="AF105" s="54" t="s">
        <v>123</v>
      </c>
      <c r="AG105" s="1"/>
      <c r="AH105" s="54" t="s">
        <v>123</v>
      </c>
      <c r="AI105" s="54" t="s">
        <v>123</v>
      </c>
      <c r="AJ105" s="1"/>
      <c r="AK105" s="1"/>
      <c r="AL105" s="54" t="s">
        <v>123</v>
      </c>
      <c r="AM105" s="1"/>
      <c r="AN105" s="54" t="s">
        <v>123</v>
      </c>
      <c r="AO105" s="1"/>
      <c r="AP105" s="54" t="s">
        <v>123</v>
      </c>
      <c r="AQ105" s="1"/>
      <c r="AR105" s="1"/>
      <c r="AS105" s="1"/>
    </row>
    <row r="106" spans="1:45" x14ac:dyDescent="0.3">
      <c r="A106" s="1" t="str">
        <f t="shared" si="0"/>
        <v>Digitalizaciones de la institución [Archivo Histórico Provincial de Soria]</v>
      </c>
      <c r="B106" s="8" t="s">
        <v>576</v>
      </c>
      <c r="C106" s="1" t="s">
        <v>25</v>
      </c>
      <c r="D106" s="1" t="s">
        <v>854</v>
      </c>
      <c r="E106" s="1" t="s">
        <v>590</v>
      </c>
      <c r="F106" s="56" t="s">
        <v>115</v>
      </c>
      <c r="G106" s="8" t="s">
        <v>9</v>
      </c>
      <c r="H106" s="8" t="s">
        <v>77</v>
      </c>
      <c r="I106" s="8" t="s">
        <v>77</v>
      </c>
      <c r="J106" s="11" t="s">
        <v>123</v>
      </c>
      <c r="K106" s="11" t="s">
        <v>123</v>
      </c>
      <c r="L106" s="11" t="s">
        <v>123</v>
      </c>
      <c r="M106" s="54" t="s">
        <v>123</v>
      </c>
      <c r="N106" s="54" t="s">
        <v>123</v>
      </c>
      <c r="O106" s="1"/>
      <c r="P106" s="54" t="s">
        <v>123</v>
      </c>
      <c r="Q106" s="1"/>
      <c r="R106" s="54" t="s">
        <v>123</v>
      </c>
      <c r="S106" s="55" t="s">
        <v>123</v>
      </c>
      <c r="T106" s="1"/>
      <c r="U106" s="54" t="s">
        <v>123</v>
      </c>
      <c r="V106" s="54" t="s">
        <v>123</v>
      </c>
      <c r="W106" s="54" t="s">
        <v>123</v>
      </c>
      <c r="X106" s="1"/>
      <c r="Y106" s="54" t="s">
        <v>123</v>
      </c>
      <c r="Z106" s="54" t="s">
        <v>123</v>
      </c>
      <c r="AA106" s="54" t="s">
        <v>123</v>
      </c>
      <c r="AB106" s="54" t="s">
        <v>123</v>
      </c>
      <c r="AC106" s="54" t="s">
        <v>123</v>
      </c>
      <c r="AD106" s="54" t="s">
        <v>123</v>
      </c>
      <c r="AE106" s="54" t="s">
        <v>123</v>
      </c>
      <c r="AF106" s="54" t="s">
        <v>123</v>
      </c>
      <c r="AG106" s="1"/>
      <c r="AH106" s="54" t="s">
        <v>123</v>
      </c>
      <c r="AI106" s="54" t="s">
        <v>123</v>
      </c>
      <c r="AJ106" s="1"/>
      <c r="AK106" s="1"/>
      <c r="AL106" s="54" t="s">
        <v>123</v>
      </c>
      <c r="AM106" s="1"/>
      <c r="AN106" s="54" t="s">
        <v>123</v>
      </c>
      <c r="AO106" s="1"/>
      <c r="AP106" s="54" t="s">
        <v>123</v>
      </c>
      <c r="AQ106" s="1"/>
      <c r="AR106" s="1"/>
      <c r="AS106" s="1"/>
    </row>
    <row r="107" spans="1:45" x14ac:dyDescent="0.3">
      <c r="A107" s="1" t="str">
        <f t="shared" si="0"/>
        <v>Digitalizaciones de la institución [Archivo Histórico Provincial de Toledo]</v>
      </c>
      <c r="B107" s="1" t="s">
        <v>1150</v>
      </c>
      <c r="C107" s="1" t="s">
        <v>25</v>
      </c>
      <c r="D107" s="1" t="s">
        <v>854</v>
      </c>
      <c r="E107" s="1" t="s">
        <v>371</v>
      </c>
      <c r="F107" s="56" t="s">
        <v>115</v>
      </c>
      <c r="G107" s="8" t="s">
        <v>15</v>
      </c>
      <c r="H107" s="8" t="s">
        <v>70</v>
      </c>
      <c r="I107" s="8" t="s">
        <v>70</v>
      </c>
      <c r="J107" s="11" t="s">
        <v>123</v>
      </c>
      <c r="K107" s="11" t="s">
        <v>123</v>
      </c>
      <c r="L107" s="11" t="s">
        <v>123</v>
      </c>
      <c r="M107" s="54" t="s">
        <v>123</v>
      </c>
      <c r="N107" s="54" t="s">
        <v>123</v>
      </c>
      <c r="O107" s="1"/>
      <c r="P107" s="54" t="s">
        <v>123</v>
      </c>
      <c r="Q107" s="1"/>
      <c r="R107" s="54" t="s">
        <v>123</v>
      </c>
      <c r="S107" s="55" t="s">
        <v>123</v>
      </c>
      <c r="T107" s="1"/>
      <c r="U107" s="54" t="s">
        <v>123</v>
      </c>
      <c r="V107" s="54" t="s">
        <v>123</v>
      </c>
      <c r="W107" s="54" t="s">
        <v>123</v>
      </c>
      <c r="X107" s="1"/>
      <c r="Y107" s="54" t="s">
        <v>123</v>
      </c>
      <c r="Z107" s="54" t="s">
        <v>123</v>
      </c>
      <c r="AA107" s="54" t="s">
        <v>123</v>
      </c>
      <c r="AB107" s="54" t="s">
        <v>123</v>
      </c>
      <c r="AC107" s="54" t="s">
        <v>123</v>
      </c>
      <c r="AD107" s="54" t="s">
        <v>123</v>
      </c>
      <c r="AE107" s="54" t="s">
        <v>123</v>
      </c>
      <c r="AF107" s="54" t="s">
        <v>123</v>
      </c>
      <c r="AG107" s="1"/>
      <c r="AH107" s="54" t="s">
        <v>123</v>
      </c>
      <c r="AI107" s="54" t="s">
        <v>123</v>
      </c>
      <c r="AJ107" s="1"/>
      <c r="AK107" s="1"/>
      <c r="AL107" s="54" t="s">
        <v>123</v>
      </c>
      <c r="AM107" s="1"/>
      <c r="AN107" s="54" t="s">
        <v>123</v>
      </c>
      <c r="AO107" s="1"/>
      <c r="AP107" s="54" t="s">
        <v>123</v>
      </c>
      <c r="AQ107" s="1"/>
      <c r="AR107" s="1"/>
      <c r="AS107" s="1"/>
    </row>
    <row r="108" spans="1:45" x14ac:dyDescent="0.3">
      <c r="A108" s="1" t="str">
        <f t="shared" si="0"/>
        <v>Digitalizaciones de la institución [Archivo Histórico Provincial de Valladolid]</v>
      </c>
      <c r="B108" s="8" t="s">
        <v>577</v>
      </c>
      <c r="C108" s="1" t="s">
        <v>25</v>
      </c>
      <c r="D108" s="1" t="s">
        <v>854</v>
      </c>
      <c r="E108" s="1" t="s">
        <v>590</v>
      </c>
      <c r="F108" s="56" t="s">
        <v>115</v>
      </c>
      <c r="G108" s="8" t="s">
        <v>9</v>
      </c>
      <c r="H108" s="8" t="s">
        <v>78</v>
      </c>
      <c r="I108" s="8" t="s">
        <v>78</v>
      </c>
      <c r="J108" s="11" t="s">
        <v>123</v>
      </c>
      <c r="K108" s="11" t="s">
        <v>123</v>
      </c>
      <c r="L108" s="11" t="s">
        <v>123</v>
      </c>
      <c r="M108" s="54" t="s">
        <v>123</v>
      </c>
      <c r="N108" s="54" t="s">
        <v>123</v>
      </c>
      <c r="O108" s="1"/>
      <c r="P108" s="54" t="s">
        <v>123</v>
      </c>
      <c r="Q108" s="1"/>
      <c r="R108" s="54" t="s">
        <v>123</v>
      </c>
      <c r="S108" s="55" t="s">
        <v>123</v>
      </c>
      <c r="T108" s="1"/>
      <c r="U108" s="54" t="s">
        <v>123</v>
      </c>
      <c r="V108" s="54" t="s">
        <v>123</v>
      </c>
      <c r="W108" s="54" t="s">
        <v>123</v>
      </c>
      <c r="X108" s="1"/>
      <c r="Y108" s="54" t="s">
        <v>123</v>
      </c>
      <c r="Z108" s="54" t="s">
        <v>123</v>
      </c>
      <c r="AA108" s="54" t="s">
        <v>123</v>
      </c>
      <c r="AB108" s="54" t="s">
        <v>123</v>
      </c>
      <c r="AC108" s="54" t="s">
        <v>123</v>
      </c>
      <c r="AD108" s="54" t="s">
        <v>123</v>
      </c>
      <c r="AE108" s="54" t="s">
        <v>123</v>
      </c>
      <c r="AF108" s="54" t="s">
        <v>123</v>
      </c>
      <c r="AG108" s="1"/>
      <c r="AH108" s="54" t="s">
        <v>123</v>
      </c>
      <c r="AI108" s="54" t="s">
        <v>123</v>
      </c>
      <c r="AJ108" s="1"/>
      <c r="AK108" s="1"/>
      <c r="AL108" s="54" t="s">
        <v>123</v>
      </c>
      <c r="AM108" s="1"/>
      <c r="AN108" s="54" t="s">
        <v>123</v>
      </c>
      <c r="AO108" s="1"/>
      <c r="AP108" s="54" t="s">
        <v>123</v>
      </c>
      <c r="AQ108" s="1"/>
      <c r="AR108" s="1"/>
      <c r="AS108" s="1"/>
    </row>
    <row r="109" spans="1:45" x14ac:dyDescent="0.3">
      <c r="A109" s="1" t="str">
        <f t="shared" si="0"/>
        <v>Digitalizaciones de la institución [Archivo Histórico Provincial de Zamora]</v>
      </c>
      <c r="B109" s="1" t="s">
        <v>1627</v>
      </c>
      <c r="C109" s="1" t="s">
        <v>25</v>
      </c>
      <c r="D109" s="1" t="s">
        <v>854</v>
      </c>
      <c r="E109" s="1" t="s">
        <v>163</v>
      </c>
      <c r="F109" s="56" t="s">
        <v>115</v>
      </c>
      <c r="G109" s="8" t="s">
        <v>9</v>
      </c>
      <c r="H109" s="8" t="s">
        <v>79</v>
      </c>
      <c r="I109" s="8" t="s">
        <v>79</v>
      </c>
      <c r="J109" s="11" t="s">
        <v>123</v>
      </c>
      <c r="K109" s="11" t="s">
        <v>123</v>
      </c>
      <c r="L109" s="11" t="s">
        <v>123</v>
      </c>
      <c r="M109" s="54" t="s">
        <v>123</v>
      </c>
      <c r="N109" s="54" t="s">
        <v>123</v>
      </c>
      <c r="O109" s="1"/>
      <c r="P109" s="54" t="s">
        <v>123</v>
      </c>
      <c r="Q109" s="1"/>
      <c r="R109" s="54" t="s">
        <v>123</v>
      </c>
      <c r="S109" s="55" t="s">
        <v>123</v>
      </c>
      <c r="T109" s="1"/>
      <c r="U109" s="54" t="s">
        <v>123</v>
      </c>
      <c r="V109" s="54" t="s">
        <v>123</v>
      </c>
      <c r="W109" s="54" t="s">
        <v>123</v>
      </c>
      <c r="X109" s="1"/>
      <c r="Y109" s="54" t="s">
        <v>123</v>
      </c>
      <c r="Z109" s="54" t="s">
        <v>123</v>
      </c>
      <c r="AA109" s="54" t="s">
        <v>123</v>
      </c>
      <c r="AB109" s="54" t="s">
        <v>123</v>
      </c>
      <c r="AC109" s="54" t="s">
        <v>123</v>
      </c>
      <c r="AD109" s="54" t="s">
        <v>123</v>
      </c>
      <c r="AE109" s="54" t="s">
        <v>123</v>
      </c>
      <c r="AF109" s="54" t="s">
        <v>123</v>
      </c>
      <c r="AG109" s="1"/>
      <c r="AH109" s="54" t="s">
        <v>123</v>
      </c>
      <c r="AI109" s="54" t="s">
        <v>123</v>
      </c>
      <c r="AJ109" s="1"/>
      <c r="AK109" s="1"/>
      <c r="AL109" s="54" t="s">
        <v>123</v>
      </c>
      <c r="AM109" s="1"/>
      <c r="AN109" s="54" t="s">
        <v>123</v>
      </c>
      <c r="AO109" s="1"/>
      <c r="AP109" s="54" t="s">
        <v>123</v>
      </c>
      <c r="AQ109" s="1"/>
      <c r="AR109" s="1"/>
      <c r="AS109" s="1"/>
    </row>
    <row r="110" spans="1:45" x14ac:dyDescent="0.3">
      <c r="A110" s="1" t="str">
        <f t="shared" si="0"/>
        <v>Digitalizaciones de la institución [Archivo Histórico Provincial de Zaragoza]</v>
      </c>
      <c r="B110" s="8" t="s">
        <v>107</v>
      </c>
      <c r="C110" s="1" t="s">
        <v>25</v>
      </c>
      <c r="D110" s="1" t="s">
        <v>854</v>
      </c>
      <c r="E110" s="1" t="s">
        <v>205</v>
      </c>
      <c r="F110" s="56" t="s">
        <v>115</v>
      </c>
      <c r="G110" s="8" t="s">
        <v>13</v>
      </c>
      <c r="H110" s="8" t="s">
        <v>62</v>
      </c>
      <c r="I110" s="8" t="s">
        <v>62</v>
      </c>
      <c r="J110" s="11" t="s">
        <v>123</v>
      </c>
      <c r="K110" s="11" t="s">
        <v>123</v>
      </c>
      <c r="L110" s="11" t="s">
        <v>123</v>
      </c>
      <c r="M110" s="54" t="s">
        <v>123</v>
      </c>
      <c r="N110" s="54" t="s">
        <v>123</v>
      </c>
      <c r="O110" s="1"/>
      <c r="P110" s="54" t="s">
        <v>123</v>
      </c>
      <c r="Q110" s="1"/>
      <c r="R110" s="54" t="s">
        <v>123</v>
      </c>
      <c r="S110" s="55" t="s">
        <v>123</v>
      </c>
      <c r="T110" s="1"/>
      <c r="U110" s="54" t="s">
        <v>123</v>
      </c>
      <c r="V110" s="54" t="s">
        <v>123</v>
      </c>
      <c r="W110" s="54" t="s">
        <v>123</v>
      </c>
      <c r="X110" s="1"/>
      <c r="Y110" s="54" t="s">
        <v>123</v>
      </c>
      <c r="Z110" s="54" t="s">
        <v>123</v>
      </c>
      <c r="AA110" s="54" t="s">
        <v>123</v>
      </c>
      <c r="AB110" s="54" t="s">
        <v>123</v>
      </c>
      <c r="AC110" s="54" t="s">
        <v>123</v>
      </c>
      <c r="AD110" s="54" t="s">
        <v>123</v>
      </c>
      <c r="AE110" s="54" t="s">
        <v>123</v>
      </c>
      <c r="AF110" s="54" t="s">
        <v>123</v>
      </c>
      <c r="AG110" s="1"/>
      <c r="AH110" s="54" t="s">
        <v>123</v>
      </c>
      <c r="AI110" s="54" t="s">
        <v>123</v>
      </c>
      <c r="AJ110" s="1"/>
      <c r="AK110" s="1"/>
      <c r="AL110" s="54" t="s">
        <v>123</v>
      </c>
      <c r="AM110" s="1"/>
      <c r="AN110" s="54" t="s">
        <v>123</v>
      </c>
      <c r="AO110" s="1"/>
      <c r="AP110" s="54" t="s">
        <v>123</v>
      </c>
      <c r="AQ110" s="1"/>
      <c r="AR110" s="1"/>
      <c r="AS110" s="1"/>
    </row>
    <row r="111" spans="1:45" x14ac:dyDescent="0.3">
      <c r="A111" s="1" t="str">
        <f t="shared" si="0"/>
        <v>Digitalizaciones de la institución [Archivo Provincial de la Escuela Pia de Cataluña]</v>
      </c>
      <c r="B111" s="1" t="s">
        <v>1869</v>
      </c>
      <c r="C111" s="1" t="s">
        <v>25</v>
      </c>
      <c r="D111" s="1" t="s">
        <v>854</v>
      </c>
      <c r="E111" s="1" t="s">
        <v>599</v>
      </c>
      <c r="F111" s="56" t="s">
        <v>115</v>
      </c>
      <c r="G111" s="8" t="s">
        <v>16</v>
      </c>
      <c r="H111" s="8" t="s">
        <v>80</v>
      </c>
      <c r="I111" s="8" t="s">
        <v>80</v>
      </c>
      <c r="J111" s="11" t="s">
        <v>123</v>
      </c>
      <c r="K111" s="11" t="s">
        <v>123</v>
      </c>
      <c r="L111" s="11" t="s">
        <v>123</v>
      </c>
      <c r="M111" s="54" t="s">
        <v>123</v>
      </c>
      <c r="N111" s="54" t="s">
        <v>123</v>
      </c>
      <c r="O111" s="1"/>
      <c r="P111" s="54" t="s">
        <v>123</v>
      </c>
      <c r="Q111" s="1"/>
      <c r="R111" s="54" t="s">
        <v>123</v>
      </c>
      <c r="S111" s="55" t="s">
        <v>123</v>
      </c>
      <c r="T111" s="1"/>
      <c r="U111" s="54" t="s">
        <v>123</v>
      </c>
      <c r="V111" s="54" t="s">
        <v>123</v>
      </c>
      <c r="W111" s="54" t="s">
        <v>123</v>
      </c>
      <c r="X111" s="1"/>
      <c r="Y111" s="54" t="s">
        <v>123</v>
      </c>
      <c r="Z111" s="54" t="s">
        <v>123</v>
      </c>
      <c r="AA111" s="54" t="s">
        <v>123</v>
      </c>
      <c r="AB111" s="54" t="s">
        <v>123</v>
      </c>
      <c r="AC111" s="54" t="s">
        <v>123</v>
      </c>
      <c r="AD111" s="54" t="s">
        <v>123</v>
      </c>
      <c r="AE111" s="54" t="s">
        <v>123</v>
      </c>
      <c r="AF111" s="54" t="s">
        <v>123</v>
      </c>
      <c r="AG111" s="1"/>
      <c r="AH111" s="54" t="s">
        <v>123</v>
      </c>
      <c r="AI111" s="54" t="s">
        <v>123</v>
      </c>
      <c r="AJ111" s="1"/>
      <c r="AK111" s="1"/>
      <c r="AL111" s="54" t="s">
        <v>123</v>
      </c>
      <c r="AM111" s="1"/>
      <c r="AN111" s="54" t="s">
        <v>123</v>
      </c>
      <c r="AO111" s="1"/>
      <c r="AP111" s="54" t="s">
        <v>123</v>
      </c>
      <c r="AQ111" s="1"/>
      <c r="AR111" s="1"/>
      <c r="AS111" s="1"/>
    </row>
    <row r="112" spans="1:45" x14ac:dyDescent="0.3">
      <c r="A112" s="1" t="str">
        <f t="shared" si="0"/>
        <v>Digitalizaciones de la institución [Argia. Fototeca]</v>
      </c>
      <c r="B112" s="1" t="s">
        <v>1781</v>
      </c>
      <c r="C112" s="1" t="s">
        <v>1467</v>
      </c>
      <c r="D112" s="1" t="s">
        <v>854</v>
      </c>
      <c r="E112" s="1" t="s">
        <v>309</v>
      </c>
      <c r="F112" s="56" t="s">
        <v>115</v>
      </c>
      <c r="G112" s="8" t="s">
        <v>17</v>
      </c>
      <c r="H112" s="8" t="s">
        <v>98</v>
      </c>
      <c r="I112" s="8" t="s">
        <v>2152</v>
      </c>
      <c r="J112" s="11" t="s">
        <v>123</v>
      </c>
      <c r="K112" s="11" t="s">
        <v>123</v>
      </c>
      <c r="L112" s="11" t="s">
        <v>123</v>
      </c>
      <c r="M112" s="54" t="s">
        <v>123</v>
      </c>
      <c r="N112" s="54" t="s">
        <v>123</v>
      </c>
      <c r="O112" s="1"/>
      <c r="P112" s="54" t="s">
        <v>123</v>
      </c>
      <c r="Q112" s="1"/>
      <c r="R112" s="54" t="s">
        <v>123</v>
      </c>
      <c r="S112" s="55" t="s">
        <v>123</v>
      </c>
      <c r="T112" s="1"/>
      <c r="U112" s="54" t="s">
        <v>123</v>
      </c>
      <c r="V112" s="54" t="s">
        <v>123</v>
      </c>
      <c r="W112" s="54" t="s">
        <v>123</v>
      </c>
      <c r="X112" s="1"/>
      <c r="Y112" s="54" t="s">
        <v>123</v>
      </c>
      <c r="Z112" s="54" t="s">
        <v>123</v>
      </c>
      <c r="AA112" s="54" t="s">
        <v>123</v>
      </c>
      <c r="AB112" s="54" t="s">
        <v>123</v>
      </c>
      <c r="AC112" s="54" t="s">
        <v>123</v>
      </c>
      <c r="AD112" s="54" t="s">
        <v>123</v>
      </c>
      <c r="AE112" s="54" t="s">
        <v>123</v>
      </c>
      <c r="AF112" s="54" t="s">
        <v>123</v>
      </c>
      <c r="AG112" s="1"/>
      <c r="AH112" s="54" t="s">
        <v>123</v>
      </c>
      <c r="AI112" s="54" t="s">
        <v>123</v>
      </c>
      <c r="AJ112" s="1"/>
      <c r="AK112" s="1"/>
      <c r="AL112" s="54" t="s">
        <v>123</v>
      </c>
      <c r="AM112" s="1"/>
      <c r="AN112" s="54" t="s">
        <v>123</v>
      </c>
      <c r="AO112" s="1"/>
      <c r="AP112" s="54" t="s">
        <v>123</v>
      </c>
      <c r="AQ112" s="1"/>
      <c r="AR112" s="1"/>
      <c r="AS112" s="1"/>
    </row>
    <row r="113" spans="1:45" x14ac:dyDescent="0.3">
      <c r="A113" s="1" t="str">
        <f t="shared" si="0"/>
        <v>Digitalizaciones de la institución [Arte y Parte S.L.]</v>
      </c>
      <c r="B113" s="8" t="s">
        <v>1694</v>
      </c>
      <c r="C113" s="1" t="s">
        <v>1467</v>
      </c>
      <c r="D113" s="1" t="s">
        <v>854</v>
      </c>
      <c r="E113" s="1" t="s">
        <v>167</v>
      </c>
      <c r="F113" s="56" t="s">
        <v>115</v>
      </c>
      <c r="G113" s="8" t="s">
        <v>2</v>
      </c>
      <c r="H113" s="8" t="s">
        <v>89</v>
      </c>
      <c r="I113" s="8" t="s">
        <v>89</v>
      </c>
      <c r="J113" s="11" t="s">
        <v>123</v>
      </c>
      <c r="K113" s="11" t="s">
        <v>123</v>
      </c>
      <c r="L113" s="11" t="s">
        <v>123</v>
      </c>
      <c r="M113" s="54" t="s">
        <v>123</v>
      </c>
      <c r="N113" s="54" t="s">
        <v>123</v>
      </c>
      <c r="O113" s="1"/>
      <c r="P113" s="54" t="s">
        <v>123</v>
      </c>
      <c r="Q113" s="1"/>
      <c r="R113" s="54" t="s">
        <v>123</v>
      </c>
      <c r="S113" s="55" t="s">
        <v>123</v>
      </c>
      <c r="T113" s="1"/>
      <c r="U113" s="54" t="s">
        <v>123</v>
      </c>
      <c r="V113" s="54" t="s">
        <v>123</v>
      </c>
      <c r="W113" s="54" t="s">
        <v>123</v>
      </c>
      <c r="X113" s="1"/>
      <c r="Y113" s="54" t="s">
        <v>123</v>
      </c>
      <c r="Z113" s="54" t="s">
        <v>123</v>
      </c>
      <c r="AA113" s="54" t="s">
        <v>123</v>
      </c>
      <c r="AB113" s="54" t="s">
        <v>123</v>
      </c>
      <c r="AC113" s="54" t="s">
        <v>123</v>
      </c>
      <c r="AD113" s="54" t="s">
        <v>123</v>
      </c>
      <c r="AE113" s="54" t="s">
        <v>123</v>
      </c>
      <c r="AF113" s="54" t="s">
        <v>123</v>
      </c>
      <c r="AG113" s="1"/>
      <c r="AH113" s="54" t="s">
        <v>123</v>
      </c>
      <c r="AI113" s="54" t="s">
        <v>123</v>
      </c>
      <c r="AJ113" s="1"/>
      <c r="AK113" s="1"/>
      <c r="AL113" s="54" t="s">
        <v>123</v>
      </c>
      <c r="AM113" s="1"/>
      <c r="AN113" s="54" t="s">
        <v>123</v>
      </c>
      <c r="AO113" s="1"/>
      <c r="AP113" s="54" t="s">
        <v>123</v>
      </c>
      <c r="AQ113" s="1"/>
      <c r="AR113" s="1"/>
      <c r="AS113" s="1"/>
    </row>
    <row r="114" spans="1:45" x14ac:dyDescent="0.3">
      <c r="A114" s="1" t="str">
        <f t="shared" si="0"/>
        <v>Digitalizaciones de la institución [Asociación canaria de escritores]</v>
      </c>
      <c r="B114" s="1" t="s">
        <v>968</v>
      </c>
      <c r="C114" s="1" t="s">
        <v>1362</v>
      </c>
      <c r="D114" s="1" t="s">
        <v>854</v>
      </c>
      <c r="E114" s="1" t="s">
        <v>881</v>
      </c>
      <c r="F114" s="56" t="s">
        <v>115</v>
      </c>
      <c r="G114" s="8" t="s">
        <v>20</v>
      </c>
      <c r="H114" s="8" t="s">
        <v>65</v>
      </c>
      <c r="I114" s="8" t="s">
        <v>1420</v>
      </c>
      <c r="J114" s="11" t="s">
        <v>123</v>
      </c>
      <c r="K114" s="11" t="s">
        <v>123</v>
      </c>
      <c r="L114" s="11" t="s">
        <v>123</v>
      </c>
      <c r="M114" s="54" t="s">
        <v>123</v>
      </c>
      <c r="N114" s="54" t="s">
        <v>123</v>
      </c>
      <c r="O114" s="1"/>
      <c r="P114" s="54" t="s">
        <v>123</v>
      </c>
      <c r="Q114" s="1"/>
      <c r="R114" s="54" t="s">
        <v>123</v>
      </c>
      <c r="S114" s="55" t="s">
        <v>123</v>
      </c>
      <c r="T114" s="1"/>
      <c r="U114" s="54" t="s">
        <v>123</v>
      </c>
      <c r="V114" s="54" t="s">
        <v>123</v>
      </c>
      <c r="W114" s="54" t="s">
        <v>123</v>
      </c>
      <c r="X114" s="1"/>
      <c r="Y114" s="54" t="s">
        <v>123</v>
      </c>
      <c r="Z114" s="54" t="s">
        <v>123</v>
      </c>
      <c r="AA114" s="54" t="s">
        <v>123</v>
      </c>
      <c r="AB114" s="54" t="s">
        <v>123</v>
      </c>
      <c r="AC114" s="54" t="s">
        <v>123</v>
      </c>
      <c r="AD114" s="54" t="s">
        <v>123</v>
      </c>
      <c r="AE114" s="54" t="s">
        <v>123</v>
      </c>
      <c r="AF114" s="54" t="s">
        <v>123</v>
      </c>
      <c r="AG114" s="1"/>
      <c r="AH114" s="54" t="s">
        <v>123</v>
      </c>
      <c r="AI114" s="54" t="s">
        <v>123</v>
      </c>
      <c r="AJ114" s="1"/>
      <c r="AK114" s="1"/>
      <c r="AL114" s="54" t="s">
        <v>123</v>
      </c>
      <c r="AM114" s="1"/>
      <c r="AN114" s="54" t="s">
        <v>123</v>
      </c>
      <c r="AO114" s="1"/>
      <c r="AP114" s="54" t="s">
        <v>123</v>
      </c>
      <c r="AQ114" s="1"/>
      <c r="AR114" s="1"/>
      <c r="AS114" s="1"/>
    </row>
    <row r="115" spans="1:45" x14ac:dyDescent="0.3">
      <c r="A115" s="1" t="str">
        <f t="shared" si="0"/>
        <v>Digitalizaciones de la institución [Asociación de amigos de los caminos de Santiago de Madrid]</v>
      </c>
      <c r="B115" s="1" t="s">
        <v>655</v>
      </c>
      <c r="C115" s="1" t="s">
        <v>1362</v>
      </c>
      <c r="D115" s="1" t="s">
        <v>854</v>
      </c>
      <c r="E115" s="1" t="s">
        <v>646</v>
      </c>
      <c r="F115" s="56" t="s">
        <v>115</v>
      </c>
      <c r="G115" s="8" t="s">
        <v>93</v>
      </c>
      <c r="H115" s="8" t="s">
        <v>6</v>
      </c>
      <c r="I115" s="8" t="s">
        <v>6</v>
      </c>
      <c r="J115" s="11" t="s">
        <v>123</v>
      </c>
      <c r="K115" s="11" t="s">
        <v>123</v>
      </c>
      <c r="L115" s="11" t="s">
        <v>123</v>
      </c>
      <c r="M115" s="54" t="s">
        <v>123</v>
      </c>
      <c r="N115" s="54" t="s">
        <v>123</v>
      </c>
      <c r="O115" s="1"/>
      <c r="P115" s="54" t="s">
        <v>123</v>
      </c>
      <c r="Q115" s="1"/>
      <c r="R115" s="54" t="s">
        <v>123</v>
      </c>
      <c r="S115" s="55" t="s">
        <v>123</v>
      </c>
      <c r="T115" s="1"/>
      <c r="U115" s="54" t="s">
        <v>123</v>
      </c>
      <c r="V115" s="54" t="s">
        <v>123</v>
      </c>
      <c r="W115" s="54" t="s">
        <v>123</v>
      </c>
      <c r="X115" s="1"/>
      <c r="Y115" s="54" t="s">
        <v>123</v>
      </c>
      <c r="Z115" s="54" t="s">
        <v>123</v>
      </c>
      <c r="AA115" s="54" t="s">
        <v>123</v>
      </c>
      <c r="AB115" s="54" t="s">
        <v>123</v>
      </c>
      <c r="AC115" s="54" t="s">
        <v>123</v>
      </c>
      <c r="AD115" s="54" t="s">
        <v>123</v>
      </c>
      <c r="AE115" s="54" t="s">
        <v>123</v>
      </c>
      <c r="AF115" s="54" t="s">
        <v>123</v>
      </c>
      <c r="AG115" s="1"/>
      <c r="AH115" s="54" t="s">
        <v>123</v>
      </c>
      <c r="AI115" s="54" t="s">
        <v>123</v>
      </c>
      <c r="AJ115" s="1"/>
      <c r="AK115" s="1"/>
      <c r="AL115" s="54" t="s">
        <v>123</v>
      </c>
      <c r="AM115" s="1"/>
      <c r="AN115" s="54" t="s">
        <v>123</v>
      </c>
      <c r="AO115" s="1"/>
      <c r="AP115" s="54" t="s">
        <v>123</v>
      </c>
      <c r="AQ115" s="1"/>
      <c r="AR115" s="1"/>
      <c r="AS115" s="1"/>
    </row>
    <row r="116" spans="1:45" x14ac:dyDescent="0.3">
      <c r="A116" s="1" t="str">
        <f t="shared" si="0"/>
        <v>Digitalizaciones de la institución [Asociación de amigos del Museo de Ciencias Naturales de Tenerife]</v>
      </c>
      <c r="B116" s="1" t="s">
        <v>969</v>
      </c>
      <c r="C116" s="1" t="s">
        <v>1362</v>
      </c>
      <c r="D116" s="1" t="s">
        <v>854</v>
      </c>
      <c r="E116" s="1" t="s">
        <v>881</v>
      </c>
      <c r="F116" s="56" t="s">
        <v>115</v>
      </c>
      <c r="G116" s="8" t="s">
        <v>20</v>
      </c>
      <c r="H116" s="8" t="s">
        <v>65</v>
      </c>
      <c r="I116" s="8" t="s">
        <v>1420</v>
      </c>
      <c r="J116" s="11" t="s">
        <v>123</v>
      </c>
      <c r="K116" s="11" t="s">
        <v>123</v>
      </c>
      <c r="L116" s="11" t="s">
        <v>123</v>
      </c>
      <c r="M116" s="54" t="s">
        <v>123</v>
      </c>
      <c r="N116" s="54" t="s">
        <v>123</v>
      </c>
      <c r="O116" s="1"/>
      <c r="P116" s="54" t="s">
        <v>123</v>
      </c>
      <c r="Q116" s="1"/>
      <c r="R116" s="54" t="s">
        <v>123</v>
      </c>
      <c r="S116" s="55" t="s">
        <v>123</v>
      </c>
      <c r="T116" s="1"/>
      <c r="U116" s="54" t="s">
        <v>123</v>
      </c>
      <c r="V116" s="54" t="s">
        <v>123</v>
      </c>
      <c r="W116" s="54" t="s">
        <v>123</v>
      </c>
      <c r="X116" s="1"/>
      <c r="Y116" s="54" t="s">
        <v>123</v>
      </c>
      <c r="Z116" s="54" t="s">
        <v>123</v>
      </c>
      <c r="AA116" s="54" t="s">
        <v>123</v>
      </c>
      <c r="AB116" s="54" t="s">
        <v>123</v>
      </c>
      <c r="AC116" s="54" t="s">
        <v>123</v>
      </c>
      <c r="AD116" s="54" t="s">
        <v>123</v>
      </c>
      <c r="AE116" s="54" t="s">
        <v>123</v>
      </c>
      <c r="AF116" s="54" t="s">
        <v>123</v>
      </c>
      <c r="AG116" s="1"/>
      <c r="AH116" s="54" t="s">
        <v>123</v>
      </c>
      <c r="AI116" s="54" t="s">
        <v>123</v>
      </c>
      <c r="AJ116" s="1"/>
      <c r="AK116" s="1"/>
      <c r="AL116" s="54" t="s">
        <v>123</v>
      </c>
      <c r="AM116" s="1"/>
      <c r="AN116" s="54" t="s">
        <v>123</v>
      </c>
      <c r="AO116" s="1"/>
      <c r="AP116" s="54" t="s">
        <v>123</v>
      </c>
      <c r="AQ116" s="1"/>
      <c r="AR116" s="1"/>
      <c r="AS116" s="1"/>
    </row>
    <row r="117" spans="1:45" x14ac:dyDescent="0.3">
      <c r="A117" s="1" t="str">
        <f t="shared" si="0"/>
        <v>Digitalizaciones de la institución [Asociación de Autores de Teatro]</v>
      </c>
      <c r="B117" s="1" t="s">
        <v>1731</v>
      </c>
      <c r="C117" s="1" t="s">
        <v>1362</v>
      </c>
      <c r="D117" s="1" t="s">
        <v>854</v>
      </c>
      <c r="E117" s="1" t="s">
        <v>989</v>
      </c>
      <c r="F117" s="56" t="s">
        <v>115</v>
      </c>
      <c r="G117" s="8" t="s">
        <v>93</v>
      </c>
      <c r="H117" s="8" t="s">
        <v>6</v>
      </c>
      <c r="I117" s="8" t="s">
        <v>6</v>
      </c>
      <c r="J117" s="11" t="s">
        <v>123</v>
      </c>
      <c r="K117" s="11" t="s">
        <v>123</v>
      </c>
      <c r="L117" s="11" t="s">
        <v>123</v>
      </c>
      <c r="M117" s="54" t="s">
        <v>123</v>
      </c>
      <c r="N117" s="54" t="s">
        <v>123</v>
      </c>
      <c r="O117" s="1"/>
      <c r="P117" s="54" t="s">
        <v>123</v>
      </c>
      <c r="Q117" s="1"/>
      <c r="R117" s="54" t="s">
        <v>123</v>
      </c>
      <c r="S117" s="55" t="s">
        <v>123</v>
      </c>
      <c r="T117" s="1"/>
      <c r="U117" s="54" t="s">
        <v>123</v>
      </c>
      <c r="V117" s="54" t="s">
        <v>123</v>
      </c>
      <c r="W117" s="54" t="s">
        <v>123</v>
      </c>
      <c r="X117" s="1"/>
      <c r="Y117" s="54" t="s">
        <v>123</v>
      </c>
      <c r="Z117" s="54" t="s">
        <v>123</v>
      </c>
      <c r="AA117" s="54" t="s">
        <v>123</v>
      </c>
      <c r="AB117" s="54" t="s">
        <v>123</v>
      </c>
      <c r="AC117" s="54" t="s">
        <v>123</v>
      </c>
      <c r="AD117" s="54" t="s">
        <v>123</v>
      </c>
      <c r="AE117" s="54" t="s">
        <v>123</v>
      </c>
      <c r="AF117" s="54" t="s">
        <v>123</v>
      </c>
      <c r="AG117" s="1"/>
      <c r="AH117" s="54" t="s">
        <v>123</v>
      </c>
      <c r="AI117" s="54" t="s">
        <v>123</v>
      </c>
      <c r="AJ117" s="1"/>
      <c r="AK117" s="1"/>
      <c r="AL117" s="54" t="s">
        <v>123</v>
      </c>
      <c r="AM117" s="1"/>
      <c r="AN117" s="54" t="s">
        <v>123</v>
      </c>
      <c r="AO117" s="1"/>
      <c r="AP117" s="54" t="s">
        <v>123</v>
      </c>
      <c r="AQ117" s="1"/>
      <c r="AR117" s="1"/>
      <c r="AS117" s="1"/>
    </row>
    <row r="118" spans="1:45" x14ac:dyDescent="0.3">
      <c r="A118" s="1" t="str">
        <f t="shared" si="0"/>
        <v>Digitalizaciones de la institución [Asociación de Directores de Escena]</v>
      </c>
      <c r="B118" s="8" t="s">
        <v>1695</v>
      </c>
      <c r="C118" s="1" t="s">
        <v>1362</v>
      </c>
      <c r="D118" s="1" t="s">
        <v>854</v>
      </c>
      <c r="E118" s="1" t="s">
        <v>167</v>
      </c>
      <c r="F118" s="56" t="s">
        <v>115</v>
      </c>
      <c r="G118" s="8" t="s">
        <v>93</v>
      </c>
      <c r="H118" s="8" t="s">
        <v>6</v>
      </c>
      <c r="I118" s="8" t="s">
        <v>6</v>
      </c>
      <c r="J118" s="11" t="s">
        <v>123</v>
      </c>
      <c r="K118" s="11" t="s">
        <v>123</v>
      </c>
      <c r="L118" s="11" t="s">
        <v>123</v>
      </c>
      <c r="M118" s="54" t="s">
        <v>123</v>
      </c>
      <c r="N118" s="54" t="s">
        <v>123</v>
      </c>
      <c r="O118" s="1"/>
      <c r="P118" s="54" t="s">
        <v>123</v>
      </c>
      <c r="Q118" s="1"/>
      <c r="R118" s="54" t="s">
        <v>123</v>
      </c>
      <c r="S118" s="55" t="s">
        <v>123</v>
      </c>
      <c r="T118" s="1"/>
      <c r="U118" s="54" t="s">
        <v>123</v>
      </c>
      <c r="V118" s="54" t="s">
        <v>123</v>
      </c>
      <c r="W118" s="54" t="s">
        <v>123</v>
      </c>
      <c r="X118" s="1"/>
      <c r="Y118" s="54" t="s">
        <v>123</v>
      </c>
      <c r="Z118" s="54" t="s">
        <v>123</v>
      </c>
      <c r="AA118" s="54" t="s">
        <v>123</v>
      </c>
      <c r="AB118" s="54" t="s">
        <v>123</v>
      </c>
      <c r="AC118" s="54" t="s">
        <v>123</v>
      </c>
      <c r="AD118" s="54" t="s">
        <v>123</v>
      </c>
      <c r="AE118" s="54" t="s">
        <v>123</v>
      </c>
      <c r="AF118" s="54" t="s">
        <v>123</v>
      </c>
      <c r="AG118" s="1"/>
      <c r="AH118" s="54" t="s">
        <v>123</v>
      </c>
      <c r="AI118" s="54" t="s">
        <v>123</v>
      </c>
      <c r="AJ118" s="1"/>
      <c r="AK118" s="1"/>
      <c r="AL118" s="54" t="s">
        <v>123</v>
      </c>
      <c r="AM118" s="1"/>
      <c r="AN118" s="54" t="s">
        <v>123</v>
      </c>
      <c r="AO118" s="1"/>
      <c r="AP118" s="54" t="s">
        <v>123</v>
      </c>
      <c r="AQ118" s="1"/>
      <c r="AR118" s="1"/>
      <c r="AS118" s="1"/>
    </row>
    <row r="119" spans="1:45" ht="28.8" x14ac:dyDescent="0.3">
      <c r="A119" s="1" t="str">
        <f t="shared" si="0"/>
        <v>Digitalizaciones de la institución [Asociación de Historia de la Villa de Socuéllamos]</v>
      </c>
      <c r="B119" s="8" t="s">
        <v>591</v>
      </c>
      <c r="C119" s="1" t="s">
        <v>1362</v>
      </c>
      <c r="D119" s="1" t="s">
        <v>854</v>
      </c>
      <c r="E119" s="1" t="s">
        <v>593</v>
      </c>
      <c r="F119" s="56" t="s">
        <v>115</v>
      </c>
      <c r="G119" s="8" t="s">
        <v>15</v>
      </c>
      <c r="H119" s="8" t="s">
        <v>67</v>
      </c>
      <c r="I119" s="8" t="s">
        <v>2079</v>
      </c>
      <c r="J119" s="11" t="s">
        <v>123</v>
      </c>
      <c r="K119" s="11" t="s">
        <v>123</v>
      </c>
      <c r="L119" s="11" t="s">
        <v>123</v>
      </c>
      <c r="M119" s="54" t="s">
        <v>123</v>
      </c>
      <c r="N119" s="54" t="s">
        <v>123</v>
      </c>
      <c r="O119" s="1"/>
      <c r="P119" s="54" t="s">
        <v>123</v>
      </c>
      <c r="Q119" s="1"/>
      <c r="R119" s="54" t="s">
        <v>123</v>
      </c>
      <c r="S119" s="55" t="s">
        <v>123</v>
      </c>
      <c r="T119" s="1"/>
      <c r="U119" s="54" t="s">
        <v>123</v>
      </c>
      <c r="V119" s="54" t="s">
        <v>123</v>
      </c>
      <c r="W119" s="54" t="s">
        <v>123</v>
      </c>
      <c r="X119" s="1"/>
      <c r="Y119" s="54" t="s">
        <v>123</v>
      </c>
      <c r="Z119" s="54" t="s">
        <v>123</v>
      </c>
      <c r="AA119" s="54" t="s">
        <v>123</v>
      </c>
      <c r="AB119" s="54" t="s">
        <v>123</v>
      </c>
      <c r="AC119" s="54" t="s">
        <v>123</v>
      </c>
      <c r="AD119" s="54" t="s">
        <v>123</v>
      </c>
      <c r="AE119" s="54" t="s">
        <v>123</v>
      </c>
      <c r="AF119" s="54" t="s">
        <v>123</v>
      </c>
      <c r="AG119" s="1"/>
      <c r="AH119" s="54" t="s">
        <v>123</v>
      </c>
      <c r="AI119" s="54" t="s">
        <v>123</v>
      </c>
      <c r="AJ119" s="1"/>
      <c r="AK119" s="1"/>
      <c r="AL119" s="54" t="s">
        <v>123</v>
      </c>
      <c r="AM119" s="1"/>
      <c r="AN119" s="54" t="s">
        <v>123</v>
      </c>
      <c r="AO119" s="1"/>
      <c r="AP119" s="54" t="s">
        <v>123</v>
      </c>
      <c r="AQ119" s="1"/>
      <c r="AR119" s="1"/>
      <c r="AS119" s="1"/>
    </row>
    <row r="120" spans="1:45" x14ac:dyDescent="0.3">
      <c r="A120" s="1" t="str">
        <f t="shared" si="0"/>
        <v>Digitalizaciones de la institución [Asociación de la prensa de Santa Cruz de Tenerife]</v>
      </c>
      <c r="B120" s="1" t="s">
        <v>970</v>
      </c>
      <c r="C120" s="1" t="s">
        <v>1362</v>
      </c>
      <c r="D120" s="1" t="s">
        <v>854</v>
      </c>
      <c r="E120" s="1" t="s">
        <v>881</v>
      </c>
      <c r="F120" s="56" t="s">
        <v>115</v>
      </c>
      <c r="G120" s="8" t="s">
        <v>20</v>
      </c>
      <c r="H120" s="8" t="s">
        <v>65</v>
      </c>
      <c r="I120" s="8" t="s">
        <v>1420</v>
      </c>
      <c r="J120" s="11" t="s">
        <v>123</v>
      </c>
      <c r="K120" s="11" t="s">
        <v>123</v>
      </c>
      <c r="L120" s="11" t="s">
        <v>123</v>
      </c>
      <c r="M120" s="54" t="s">
        <v>123</v>
      </c>
      <c r="N120" s="54" t="s">
        <v>123</v>
      </c>
      <c r="O120" s="1"/>
      <c r="P120" s="54" t="s">
        <v>123</v>
      </c>
      <c r="Q120" s="1"/>
      <c r="R120" s="54" t="s">
        <v>123</v>
      </c>
      <c r="S120" s="55" t="s">
        <v>123</v>
      </c>
      <c r="T120" s="1"/>
      <c r="U120" s="54" t="s">
        <v>123</v>
      </c>
      <c r="V120" s="54" t="s">
        <v>123</v>
      </c>
      <c r="W120" s="54" t="s">
        <v>123</v>
      </c>
      <c r="X120" s="1"/>
      <c r="Y120" s="54" t="s">
        <v>123</v>
      </c>
      <c r="Z120" s="54" t="s">
        <v>123</v>
      </c>
      <c r="AA120" s="54" t="s">
        <v>123</v>
      </c>
      <c r="AB120" s="54" t="s">
        <v>123</v>
      </c>
      <c r="AC120" s="54" t="s">
        <v>123</v>
      </c>
      <c r="AD120" s="54" t="s">
        <v>123</v>
      </c>
      <c r="AE120" s="54" t="s">
        <v>123</v>
      </c>
      <c r="AF120" s="54" t="s">
        <v>123</v>
      </c>
      <c r="AG120" s="1"/>
      <c r="AH120" s="54" t="s">
        <v>123</v>
      </c>
      <c r="AI120" s="54" t="s">
        <v>123</v>
      </c>
      <c r="AJ120" s="1"/>
      <c r="AK120" s="1"/>
      <c r="AL120" s="54" t="s">
        <v>123</v>
      </c>
      <c r="AM120" s="1"/>
      <c r="AN120" s="54" t="s">
        <v>123</v>
      </c>
      <c r="AO120" s="1"/>
      <c r="AP120" s="54" t="s">
        <v>123</v>
      </c>
      <c r="AQ120" s="1"/>
      <c r="AR120" s="1"/>
      <c r="AS120" s="1"/>
    </row>
    <row r="121" spans="1:45" x14ac:dyDescent="0.3">
      <c r="A121" s="1" t="str">
        <f t="shared" si="0"/>
        <v>Digitalizaciones de la institución [Asociación de Prensa de A Coruña]</v>
      </c>
      <c r="B121" s="8" t="s">
        <v>1696</v>
      </c>
      <c r="C121" s="1" t="s">
        <v>1362</v>
      </c>
      <c r="D121" s="1" t="s">
        <v>854</v>
      </c>
      <c r="E121" s="1" t="s">
        <v>167</v>
      </c>
      <c r="F121" s="56" t="s">
        <v>115</v>
      </c>
      <c r="G121" s="8" t="s">
        <v>2</v>
      </c>
      <c r="H121" s="8" t="s">
        <v>89</v>
      </c>
      <c r="I121" s="8" t="s">
        <v>89</v>
      </c>
      <c r="J121" s="11" t="s">
        <v>123</v>
      </c>
      <c r="K121" s="11" t="s">
        <v>123</v>
      </c>
      <c r="L121" s="11" t="s">
        <v>123</v>
      </c>
      <c r="M121" s="54" t="s">
        <v>123</v>
      </c>
      <c r="N121" s="54" t="s">
        <v>123</v>
      </c>
      <c r="O121" s="1"/>
      <c r="P121" s="54" t="s">
        <v>123</v>
      </c>
      <c r="Q121" s="1"/>
      <c r="R121" s="54" t="s">
        <v>123</v>
      </c>
      <c r="S121" s="55" t="s">
        <v>123</v>
      </c>
      <c r="T121" s="1"/>
      <c r="U121" s="54" t="s">
        <v>123</v>
      </c>
      <c r="V121" s="54" t="s">
        <v>123</v>
      </c>
      <c r="W121" s="54" t="s">
        <v>123</v>
      </c>
      <c r="X121" s="1"/>
      <c r="Y121" s="54" t="s">
        <v>123</v>
      </c>
      <c r="Z121" s="54" t="s">
        <v>123</v>
      </c>
      <c r="AA121" s="54" t="s">
        <v>123</v>
      </c>
      <c r="AB121" s="54" t="s">
        <v>123</v>
      </c>
      <c r="AC121" s="54" t="s">
        <v>123</v>
      </c>
      <c r="AD121" s="54" t="s">
        <v>123</v>
      </c>
      <c r="AE121" s="54" t="s">
        <v>123</v>
      </c>
      <c r="AF121" s="54" t="s">
        <v>123</v>
      </c>
      <c r="AG121" s="1"/>
      <c r="AH121" s="54" t="s">
        <v>123</v>
      </c>
      <c r="AI121" s="54" t="s">
        <v>123</v>
      </c>
      <c r="AJ121" s="1"/>
      <c r="AK121" s="1"/>
      <c r="AL121" s="54" t="s">
        <v>123</v>
      </c>
      <c r="AM121" s="1"/>
      <c r="AN121" s="54" t="s">
        <v>123</v>
      </c>
      <c r="AO121" s="1"/>
      <c r="AP121" s="54" t="s">
        <v>123</v>
      </c>
      <c r="AQ121" s="1"/>
      <c r="AR121" s="1"/>
      <c r="AS121" s="1"/>
    </row>
    <row r="122" spans="1:45" x14ac:dyDescent="0.3">
      <c r="A122" s="1" t="str">
        <f t="shared" si="0"/>
        <v>Digitalizaciones de la institución [Asociación de Prensa de Granada]</v>
      </c>
      <c r="B122" s="8" t="s">
        <v>1697</v>
      </c>
      <c r="C122" s="1" t="s">
        <v>1362</v>
      </c>
      <c r="D122" s="1" t="s">
        <v>854</v>
      </c>
      <c r="E122" s="1" t="s">
        <v>167</v>
      </c>
      <c r="F122" s="56" t="s">
        <v>115</v>
      </c>
      <c r="G122" s="8" t="s">
        <v>4</v>
      </c>
      <c r="H122" s="8" t="s">
        <v>55</v>
      </c>
      <c r="I122" s="8" t="s">
        <v>55</v>
      </c>
      <c r="J122" s="11" t="s">
        <v>123</v>
      </c>
      <c r="K122" s="11" t="s">
        <v>123</v>
      </c>
      <c r="L122" s="11" t="s">
        <v>123</v>
      </c>
      <c r="M122" s="54" t="s">
        <v>123</v>
      </c>
      <c r="N122" s="54" t="s">
        <v>123</v>
      </c>
      <c r="O122" s="1"/>
      <c r="P122" s="54" t="s">
        <v>123</v>
      </c>
      <c r="Q122" s="1"/>
      <c r="R122" s="54" t="s">
        <v>123</v>
      </c>
      <c r="S122" s="55" t="s">
        <v>123</v>
      </c>
      <c r="T122" s="1"/>
      <c r="U122" s="54" t="s">
        <v>123</v>
      </c>
      <c r="V122" s="54" t="s">
        <v>123</v>
      </c>
      <c r="W122" s="54" t="s">
        <v>123</v>
      </c>
      <c r="X122" s="1"/>
      <c r="Y122" s="54" t="s">
        <v>123</v>
      </c>
      <c r="Z122" s="54" t="s">
        <v>123</v>
      </c>
      <c r="AA122" s="54" t="s">
        <v>123</v>
      </c>
      <c r="AB122" s="54" t="s">
        <v>123</v>
      </c>
      <c r="AC122" s="54" t="s">
        <v>123</v>
      </c>
      <c r="AD122" s="54" t="s">
        <v>123</v>
      </c>
      <c r="AE122" s="54" t="s">
        <v>123</v>
      </c>
      <c r="AF122" s="54" t="s">
        <v>123</v>
      </c>
      <c r="AG122" s="1"/>
      <c r="AH122" s="54" t="s">
        <v>123</v>
      </c>
      <c r="AI122" s="54" t="s">
        <v>123</v>
      </c>
      <c r="AJ122" s="1"/>
      <c r="AK122" s="1"/>
      <c r="AL122" s="54" t="s">
        <v>123</v>
      </c>
      <c r="AM122" s="1"/>
      <c r="AN122" s="54" t="s">
        <v>123</v>
      </c>
      <c r="AO122" s="1"/>
      <c r="AP122" s="54" t="s">
        <v>123</v>
      </c>
      <c r="AQ122" s="1"/>
      <c r="AR122" s="1"/>
      <c r="AS122" s="1"/>
    </row>
    <row r="123" spans="1:45" x14ac:dyDescent="0.3">
      <c r="A123" s="1" t="str">
        <f t="shared" si="0"/>
        <v>Digitalizaciones de la institución [Asociación de Prensa de Madrid]</v>
      </c>
      <c r="B123" s="57" t="s">
        <v>1698</v>
      </c>
      <c r="C123" s="64" t="s">
        <v>1362</v>
      </c>
      <c r="D123" s="1" t="s">
        <v>854</v>
      </c>
      <c r="E123" s="1" t="s">
        <v>167</v>
      </c>
      <c r="F123" s="56" t="s">
        <v>115</v>
      </c>
      <c r="G123" s="8" t="s">
        <v>93</v>
      </c>
      <c r="H123" s="8" t="s">
        <v>6</v>
      </c>
      <c r="I123" s="8" t="s">
        <v>6</v>
      </c>
      <c r="J123" s="11" t="s">
        <v>123</v>
      </c>
      <c r="K123" s="11" t="s">
        <v>123</v>
      </c>
      <c r="L123" s="11" t="s">
        <v>123</v>
      </c>
      <c r="M123" s="54" t="s">
        <v>123</v>
      </c>
      <c r="N123" s="54" t="s">
        <v>123</v>
      </c>
      <c r="O123" s="1"/>
      <c r="P123" s="54" t="s">
        <v>123</v>
      </c>
      <c r="Q123" s="1"/>
      <c r="R123" s="54" t="s">
        <v>123</v>
      </c>
      <c r="S123" s="55" t="s">
        <v>123</v>
      </c>
      <c r="T123" s="1"/>
      <c r="U123" s="54" t="s">
        <v>123</v>
      </c>
      <c r="V123" s="54" t="s">
        <v>123</v>
      </c>
      <c r="W123" s="54" t="s">
        <v>123</v>
      </c>
      <c r="X123" s="1"/>
      <c r="Y123" s="54" t="s">
        <v>123</v>
      </c>
      <c r="Z123" s="54" t="s">
        <v>123</v>
      </c>
      <c r="AA123" s="54" t="s">
        <v>123</v>
      </c>
      <c r="AB123" s="54" t="s">
        <v>123</v>
      </c>
      <c r="AC123" s="54" t="s">
        <v>123</v>
      </c>
      <c r="AD123" s="54" t="s">
        <v>123</v>
      </c>
      <c r="AE123" s="54" t="s">
        <v>123</v>
      </c>
      <c r="AF123" s="54" t="s">
        <v>123</v>
      </c>
      <c r="AG123" s="1"/>
      <c r="AH123" s="54" t="s">
        <v>123</v>
      </c>
      <c r="AI123" s="54" t="s">
        <v>123</v>
      </c>
      <c r="AJ123" s="1"/>
      <c r="AK123" s="1"/>
      <c r="AL123" s="54" t="s">
        <v>123</v>
      </c>
      <c r="AM123" s="1"/>
      <c r="AN123" s="54" t="s">
        <v>123</v>
      </c>
      <c r="AO123" s="1"/>
      <c r="AP123" s="54" t="s">
        <v>123</v>
      </c>
      <c r="AQ123" s="1"/>
      <c r="AR123" s="1"/>
      <c r="AS123" s="1"/>
    </row>
    <row r="124" spans="1:45" x14ac:dyDescent="0.3">
      <c r="A124" s="1" t="str">
        <f t="shared" si="0"/>
        <v>Digitalizaciones de la institución [Asociación de Teatro para la Infancia y la Juventud (ASSITEJ-España)]</v>
      </c>
      <c r="B124" s="1" t="s">
        <v>1735</v>
      </c>
      <c r="C124" s="1" t="s">
        <v>1362</v>
      </c>
      <c r="D124" s="1" t="s">
        <v>854</v>
      </c>
      <c r="E124" s="1" t="s">
        <v>989</v>
      </c>
      <c r="F124" s="56" t="s">
        <v>115</v>
      </c>
      <c r="G124" s="8" t="s">
        <v>93</v>
      </c>
      <c r="H124" s="8" t="s">
        <v>6</v>
      </c>
      <c r="I124" s="8" t="s">
        <v>6</v>
      </c>
      <c r="J124" s="11" t="s">
        <v>123</v>
      </c>
      <c r="K124" s="11" t="s">
        <v>123</v>
      </c>
      <c r="L124" s="11" t="s">
        <v>123</v>
      </c>
      <c r="M124" s="54" t="s">
        <v>123</v>
      </c>
      <c r="N124" s="54" t="s">
        <v>123</v>
      </c>
      <c r="O124" s="1"/>
      <c r="P124" s="54" t="s">
        <v>123</v>
      </c>
      <c r="Q124" s="1"/>
      <c r="R124" s="54" t="s">
        <v>123</v>
      </c>
      <c r="S124" s="55" t="s">
        <v>123</v>
      </c>
      <c r="T124" s="1"/>
      <c r="U124" s="54" t="s">
        <v>123</v>
      </c>
      <c r="V124" s="54" t="s">
        <v>123</v>
      </c>
      <c r="W124" s="54" t="s">
        <v>123</v>
      </c>
      <c r="X124" s="1"/>
      <c r="Y124" s="54" t="s">
        <v>123</v>
      </c>
      <c r="Z124" s="54" t="s">
        <v>123</v>
      </c>
      <c r="AA124" s="54" t="s">
        <v>123</v>
      </c>
      <c r="AB124" s="54" t="s">
        <v>123</v>
      </c>
      <c r="AC124" s="54" t="s">
        <v>123</v>
      </c>
      <c r="AD124" s="54" t="s">
        <v>123</v>
      </c>
      <c r="AE124" s="54" t="s">
        <v>123</v>
      </c>
      <c r="AF124" s="54" t="s">
        <v>123</v>
      </c>
      <c r="AG124" s="1"/>
      <c r="AH124" s="54" t="s">
        <v>123</v>
      </c>
      <c r="AI124" s="54" t="s">
        <v>123</v>
      </c>
      <c r="AJ124" s="1"/>
      <c r="AK124" s="1"/>
      <c r="AL124" s="54" t="s">
        <v>123</v>
      </c>
      <c r="AM124" s="1"/>
      <c r="AN124" s="54" t="s">
        <v>123</v>
      </c>
      <c r="AO124" s="1"/>
      <c r="AP124" s="54" t="s">
        <v>123</v>
      </c>
      <c r="AQ124" s="1"/>
      <c r="AR124" s="1"/>
      <c r="AS124" s="1"/>
    </row>
    <row r="125" spans="1:45" x14ac:dyDescent="0.3">
      <c r="A125" s="1" t="str">
        <f t="shared" si="0"/>
        <v>Digitalizaciones de la institución [Asociación de Txistularis del País Vasco]</v>
      </c>
      <c r="B125" s="1" t="s">
        <v>1774</v>
      </c>
      <c r="C125" s="1" t="s">
        <v>1362</v>
      </c>
      <c r="D125" s="1" t="s">
        <v>854</v>
      </c>
      <c r="E125" s="1" t="s">
        <v>309</v>
      </c>
      <c r="F125" s="56" t="s">
        <v>115</v>
      </c>
      <c r="G125" s="8" t="s">
        <v>17</v>
      </c>
      <c r="H125" s="8" t="s">
        <v>98</v>
      </c>
      <c r="I125" s="8" t="s">
        <v>2150</v>
      </c>
      <c r="J125" s="11" t="s">
        <v>123</v>
      </c>
      <c r="K125" s="11" t="s">
        <v>123</v>
      </c>
      <c r="L125" s="11" t="s">
        <v>123</v>
      </c>
      <c r="M125" s="54" t="s">
        <v>123</v>
      </c>
      <c r="N125" s="54" t="s">
        <v>123</v>
      </c>
      <c r="O125" s="1"/>
      <c r="P125" s="54" t="s">
        <v>123</v>
      </c>
      <c r="Q125" s="1"/>
      <c r="R125" s="54" t="s">
        <v>123</v>
      </c>
      <c r="S125" s="55" t="s">
        <v>123</v>
      </c>
      <c r="T125" s="1"/>
      <c r="U125" s="54" t="s">
        <v>123</v>
      </c>
      <c r="V125" s="54" t="s">
        <v>123</v>
      </c>
      <c r="W125" s="54" t="s">
        <v>123</v>
      </c>
      <c r="X125" s="1"/>
      <c r="Y125" s="54" t="s">
        <v>123</v>
      </c>
      <c r="Z125" s="54" t="s">
        <v>123</v>
      </c>
      <c r="AA125" s="54" t="s">
        <v>123</v>
      </c>
      <c r="AB125" s="54" t="s">
        <v>123</v>
      </c>
      <c r="AC125" s="54" t="s">
        <v>123</v>
      </c>
      <c r="AD125" s="54" t="s">
        <v>123</v>
      </c>
      <c r="AE125" s="54" t="s">
        <v>123</v>
      </c>
      <c r="AF125" s="54" t="s">
        <v>123</v>
      </c>
      <c r="AG125" s="1"/>
      <c r="AH125" s="54" t="s">
        <v>123</v>
      </c>
      <c r="AI125" s="54" t="s">
        <v>123</v>
      </c>
      <c r="AJ125" s="1"/>
      <c r="AK125" s="1"/>
      <c r="AL125" s="54" t="s">
        <v>123</v>
      </c>
      <c r="AM125" s="1"/>
      <c r="AN125" s="54" t="s">
        <v>123</v>
      </c>
      <c r="AO125" s="1"/>
      <c r="AP125" s="54" t="s">
        <v>123</v>
      </c>
      <c r="AQ125" s="1"/>
      <c r="AR125" s="1"/>
      <c r="AS125" s="1"/>
    </row>
    <row r="126" spans="1:45" x14ac:dyDescent="0.3">
      <c r="A126" s="1" t="str">
        <f t="shared" si="0"/>
        <v>Digitalizaciones de la institución [Asociación Emporion ]</v>
      </c>
      <c r="B126" s="1" t="s">
        <v>1870</v>
      </c>
      <c r="C126" s="1" t="s">
        <v>1362</v>
      </c>
      <c r="D126" s="1" t="s">
        <v>854</v>
      </c>
      <c r="E126" s="1" t="s">
        <v>599</v>
      </c>
      <c r="F126" s="56" t="s">
        <v>115</v>
      </c>
      <c r="G126" s="8" t="s">
        <v>16</v>
      </c>
      <c r="H126" s="8" t="s">
        <v>81</v>
      </c>
      <c r="I126" s="8" t="s">
        <v>2086</v>
      </c>
      <c r="J126" s="11" t="s">
        <v>123</v>
      </c>
      <c r="K126" s="11" t="s">
        <v>123</v>
      </c>
      <c r="L126" s="11" t="s">
        <v>123</v>
      </c>
      <c r="M126" s="54" t="s">
        <v>123</v>
      </c>
      <c r="N126" s="54" t="s">
        <v>123</v>
      </c>
      <c r="O126" s="1"/>
      <c r="P126" s="54" t="s">
        <v>123</v>
      </c>
      <c r="Q126" s="1"/>
      <c r="R126" s="54" t="s">
        <v>123</v>
      </c>
      <c r="S126" s="55" t="s">
        <v>123</v>
      </c>
      <c r="T126" s="1"/>
      <c r="U126" s="54" t="s">
        <v>123</v>
      </c>
      <c r="V126" s="54" t="s">
        <v>123</v>
      </c>
      <c r="W126" s="54" t="s">
        <v>123</v>
      </c>
      <c r="X126" s="1"/>
      <c r="Y126" s="54" t="s">
        <v>123</v>
      </c>
      <c r="Z126" s="54" t="s">
        <v>123</v>
      </c>
      <c r="AA126" s="54" t="s">
        <v>123</v>
      </c>
      <c r="AB126" s="54" t="s">
        <v>123</v>
      </c>
      <c r="AC126" s="54" t="s">
        <v>123</v>
      </c>
      <c r="AD126" s="54" t="s">
        <v>123</v>
      </c>
      <c r="AE126" s="54" t="s">
        <v>123</v>
      </c>
      <c r="AF126" s="54" t="s">
        <v>123</v>
      </c>
      <c r="AG126" s="1"/>
      <c r="AH126" s="54" t="s">
        <v>123</v>
      </c>
      <c r="AI126" s="54" t="s">
        <v>123</v>
      </c>
      <c r="AJ126" s="1"/>
      <c r="AK126" s="1"/>
      <c r="AL126" s="54" t="s">
        <v>123</v>
      </c>
      <c r="AM126" s="1"/>
      <c r="AN126" s="54" t="s">
        <v>123</v>
      </c>
      <c r="AO126" s="1"/>
      <c r="AP126" s="54" t="s">
        <v>123</v>
      </c>
      <c r="AQ126" s="1"/>
      <c r="AR126" s="1"/>
      <c r="AS126" s="1"/>
    </row>
    <row r="127" spans="1:45" x14ac:dyDescent="0.3">
      <c r="A127" s="1" t="str">
        <f t="shared" si="0"/>
        <v>Digitalizaciones de la institución [Asociación Internacional de Hispanistas (AIH)]</v>
      </c>
      <c r="B127" s="1" t="s">
        <v>1732</v>
      </c>
      <c r="C127" s="1" t="s">
        <v>1362</v>
      </c>
      <c r="D127" s="1" t="s">
        <v>854</v>
      </c>
      <c r="E127" s="1" t="s">
        <v>989</v>
      </c>
      <c r="F127" s="56" t="s">
        <v>115</v>
      </c>
      <c r="G127" s="8"/>
      <c r="H127" s="8"/>
      <c r="I127" s="8"/>
      <c r="J127" s="11" t="s">
        <v>123</v>
      </c>
      <c r="K127" s="11" t="s">
        <v>123</v>
      </c>
      <c r="L127" s="11" t="s">
        <v>123</v>
      </c>
      <c r="M127" s="54" t="s">
        <v>123</v>
      </c>
      <c r="N127" s="54" t="s">
        <v>123</v>
      </c>
      <c r="O127" s="1"/>
      <c r="P127" s="54" t="s">
        <v>123</v>
      </c>
      <c r="Q127" s="1"/>
      <c r="R127" s="54" t="s">
        <v>123</v>
      </c>
      <c r="S127" s="55" t="s">
        <v>123</v>
      </c>
      <c r="T127" s="1"/>
      <c r="U127" s="54" t="s">
        <v>123</v>
      </c>
      <c r="V127" s="54" t="s">
        <v>123</v>
      </c>
      <c r="W127" s="54" t="s">
        <v>123</v>
      </c>
      <c r="X127" s="1"/>
      <c r="Y127" s="54" t="s">
        <v>123</v>
      </c>
      <c r="Z127" s="54" t="s">
        <v>123</v>
      </c>
      <c r="AA127" s="54" t="s">
        <v>123</v>
      </c>
      <c r="AB127" s="54" t="s">
        <v>123</v>
      </c>
      <c r="AC127" s="54" t="s">
        <v>123</v>
      </c>
      <c r="AD127" s="54" t="s">
        <v>123</v>
      </c>
      <c r="AE127" s="54" t="s">
        <v>123</v>
      </c>
      <c r="AF127" s="54" t="s">
        <v>123</v>
      </c>
      <c r="AG127" s="1"/>
      <c r="AH127" s="54" t="s">
        <v>123</v>
      </c>
      <c r="AI127" s="54" t="s">
        <v>123</v>
      </c>
      <c r="AJ127" s="1"/>
      <c r="AK127" s="1"/>
      <c r="AL127" s="54" t="s">
        <v>123</v>
      </c>
      <c r="AM127" s="1"/>
      <c r="AN127" s="54" t="s">
        <v>123</v>
      </c>
      <c r="AO127" s="1"/>
      <c r="AP127" s="54" t="s">
        <v>123</v>
      </c>
      <c r="AQ127" s="1"/>
      <c r="AR127" s="1"/>
      <c r="AS127" s="1"/>
    </row>
    <row r="128" spans="1:45" x14ac:dyDescent="0.3">
      <c r="A128" s="1" t="str">
        <f t="shared" si="0"/>
        <v>Digitalizaciones de la institución [Asociación Internacional Siglo de Oro (AISO)]</v>
      </c>
      <c r="B128" s="1" t="s">
        <v>1733</v>
      </c>
      <c r="C128" s="1" t="s">
        <v>1362</v>
      </c>
      <c r="D128" s="1" t="s">
        <v>854</v>
      </c>
      <c r="E128" s="1" t="s">
        <v>989</v>
      </c>
      <c r="F128" s="56" t="s">
        <v>115</v>
      </c>
      <c r="G128" s="8" t="s">
        <v>2</v>
      </c>
      <c r="H128" s="8" t="s">
        <v>89</v>
      </c>
      <c r="I128" s="8" t="s">
        <v>89</v>
      </c>
      <c r="J128" s="11" t="s">
        <v>123</v>
      </c>
      <c r="K128" s="11" t="s">
        <v>123</v>
      </c>
      <c r="L128" s="11" t="s">
        <v>123</v>
      </c>
      <c r="M128" s="54" t="s">
        <v>123</v>
      </c>
      <c r="N128" s="54" t="s">
        <v>123</v>
      </c>
      <c r="O128" s="1"/>
      <c r="P128" s="54" t="s">
        <v>123</v>
      </c>
      <c r="Q128" s="1"/>
      <c r="R128" s="54" t="s">
        <v>123</v>
      </c>
      <c r="S128" s="55" t="s">
        <v>123</v>
      </c>
      <c r="T128" s="1"/>
      <c r="U128" s="54" t="s">
        <v>123</v>
      </c>
      <c r="V128" s="54" t="s">
        <v>123</v>
      </c>
      <c r="W128" s="54" t="s">
        <v>123</v>
      </c>
      <c r="X128" s="1"/>
      <c r="Y128" s="54" t="s">
        <v>123</v>
      </c>
      <c r="Z128" s="54" t="s">
        <v>123</v>
      </c>
      <c r="AA128" s="54" t="s">
        <v>123</v>
      </c>
      <c r="AB128" s="54" t="s">
        <v>123</v>
      </c>
      <c r="AC128" s="54" t="s">
        <v>123</v>
      </c>
      <c r="AD128" s="54" t="s">
        <v>123</v>
      </c>
      <c r="AE128" s="54" t="s">
        <v>123</v>
      </c>
      <c r="AF128" s="54" t="s">
        <v>123</v>
      </c>
      <c r="AG128" s="1"/>
      <c r="AH128" s="54" t="s">
        <v>123</v>
      </c>
      <c r="AI128" s="54" t="s">
        <v>123</v>
      </c>
      <c r="AJ128" s="1"/>
      <c r="AK128" s="1"/>
      <c r="AL128" s="54" t="s">
        <v>123</v>
      </c>
      <c r="AM128" s="1"/>
      <c r="AN128" s="54" t="s">
        <v>123</v>
      </c>
      <c r="AO128" s="1"/>
      <c r="AP128" s="54" t="s">
        <v>123</v>
      </c>
      <c r="AQ128" s="1"/>
      <c r="AR128" s="1"/>
      <c r="AS128" s="1"/>
    </row>
    <row r="129" spans="1:45" x14ac:dyDescent="0.3">
      <c r="A129" s="1" t="str">
        <f t="shared" si="0"/>
        <v>Digitalizaciones de la institución [Asociación para la Enseñanza del Español como Lengua Extranjera (ASELE)]</v>
      </c>
      <c r="B129" s="1" t="s">
        <v>1734</v>
      </c>
      <c r="C129" s="1" t="s">
        <v>1362</v>
      </c>
      <c r="D129" s="1" t="s">
        <v>854</v>
      </c>
      <c r="E129" s="1" t="s">
        <v>989</v>
      </c>
      <c r="F129" s="56" t="s">
        <v>115</v>
      </c>
      <c r="G129" s="8"/>
      <c r="H129" s="8"/>
      <c r="I129" s="8"/>
      <c r="J129" s="11" t="s">
        <v>123</v>
      </c>
      <c r="K129" s="11" t="s">
        <v>123</v>
      </c>
      <c r="L129" s="11" t="s">
        <v>123</v>
      </c>
      <c r="M129" s="54" t="s">
        <v>123</v>
      </c>
      <c r="N129" s="54" t="s">
        <v>123</v>
      </c>
      <c r="O129" s="1"/>
      <c r="P129" s="54" t="s">
        <v>123</v>
      </c>
      <c r="Q129" s="1"/>
      <c r="R129" s="54" t="s">
        <v>123</v>
      </c>
      <c r="S129" s="55" t="s">
        <v>123</v>
      </c>
      <c r="T129" s="1"/>
      <c r="U129" s="54" t="s">
        <v>123</v>
      </c>
      <c r="V129" s="54" t="s">
        <v>123</v>
      </c>
      <c r="W129" s="54" t="s">
        <v>123</v>
      </c>
      <c r="X129" s="1"/>
      <c r="Y129" s="54" t="s">
        <v>123</v>
      </c>
      <c r="Z129" s="54" t="s">
        <v>123</v>
      </c>
      <c r="AA129" s="54" t="s">
        <v>123</v>
      </c>
      <c r="AB129" s="54" t="s">
        <v>123</v>
      </c>
      <c r="AC129" s="54" t="s">
        <v>123</v>
      </c>
      <c r="AD129" s="54" t="s">
        <v>123</v>
      </c>
      <c r="AE129" s="54" t="s">
        <v>123</v>
      </c>
      <c r="AF129" s="54" t="s">
        <v>123</v>
      </c>
      <c r="AG129" s="1"/>
      <c r="AH129" s="54" t="s">
        <v>123</v>
      </c>
      <c r="AI129" s="54" t="s">
        <v>123</v>
      </c>
      <c r="AJ129" s="1"/>
      <c r="AK129" s="1"/>
      <c r="AL129" s="54" t="s">
        <v>123</v>
      </c>
      <c r="AM129" s="1"/>
      <c r="AN129" s="54" t="s">
        <v>123</v>
      </c>
      <c r="AO129" s="1"/>
      <c r="AP129" s="54" t="s">
        <v>123</v>
      </c>
      <c r="AQ129" s="1"/>
      <c r="AR129" s="1"/>
      <c r="AS129" s="1"/>
    </row>
    <row r="130" spans="1:45" x14ac:dyDescent="0.3">
      <c r="A130" s="1" t="str">
        <f t="shared" si="0"/>
        <v>Digitalizaciones de la institución [Asociación Peritia et Doctrina]</v>
      </c>
      <c r="B130" s="1" t="s">
        <v>971</v>
      </c>
      <c r="C130" s="1" t="s">
        <v>1362</v>
      </c>
      <c r="D130" s="1" t="s">
        <v>854</v>
      </c>
      <c r="E130" s="1" t="s">
        <v>881</v>
      </c>
      <c r="F130" s="56" t="s">
        <v>115</v>
      </c>
      <c r="G130" s="8" t="s">
        <v>20</v>
      </c>
      <c r="H130" s="8" t="s">
        <v>65</v>
      </c>
      <c r="I130" s="8" t="s">
        <v>1420</v>
      </c>
      <c r="J130" s="11" t="s">
        <v>123</v>
      </c>
      <c r="K130" s="11" t="s">
        <v>123</v>
      </c>
      <c r="L130" s="11" t="s">
        <v>123</v>
      </c>
      <c r="M130" s="54" t="s">
        <v>123</v>
      </c>
      <c r="N130" s="54" t="s">
        <v>123</v>
      </c>
      <c r="O130" s="1"/>
      <c r="P130" s="54" t="s">
        <v>123</v>
      </c>
      <c r="Q130" s="1"/>
      <c r="R130" s="54" t="s">
        <v>123</v>
      </c>
      <c r="S130" s="55" t="s">
        <v>123</v>
      </c>
      <c r="T130" s="1"/>
      <c r="U130" s="54" t="s">
        <v>123</v>
      </c>
      <c r="V130" s="54" t="s">
        <v>123</v>
      </c>
      <c r="W130" s="54" t="s">
        <v>123</v>
      </c>
      <c r="X130" s="1"/>
      <c r="Y130" s="54" t="s">
        <v>123</v>
      </c>
      <c r="Z130" s="54" t="s">
        <v>123</v>
      </c>
      <c r="AA130" s="54" t="s">
        <v>123</v>
      </c>
      <c r="AB130" s="54" t="s">
        <v>123</v>
      </c>
      <c r="AC130" s="54" t="s">
        <v>123</v>
      </c>
      <c r="AD130" s="54" t="s">
        <v>123</v>
      </c>
      <c r="AE130" s="54" t="s">
        <v>123</v>
      </c>
      <c r="AF130" s="54" t="s">
        <v>123</v>
      </c>
      <c r="AG130" s="1"/>
      <c r="AH130" s="54" t="s">
        <v>123</v>
      </c>
      <c r="AI130" s="54" t="s">
        <v>123</v>
      </c>
      <c r="AJ130" s="1"/>
      <c r="AK130" s="1"/>
      <c r="AL130" s="54" t="s">
        <v>123</v>
      </c>
      <c r="AM130" s="1"/>
      <c r="AN130" s="54" t="s">
        <v>123</v>
      </c>
      <c r="AO130" s="1"/>
      <c r="AP130" s="54" t="s">
        <v>123</v>
      </c>
      <c r="AQ130" s="1"/>
      <c r="AR130" s="1"/>
      <c r="AS130" s="1"/>
    </row>
    <row r="131" spans="1:45" x14ac:dyDescent="0.3">
      <c r="A131" s="1" t="str">
        <f t="shared" si="0"/>
        <v>Digitalizaciones de la institución [Ateneo de Madrid]</v>
      </c>
      <c r="B131" s="1" t="s">
        <v>767</v>
      </c>
      <c r="C131" s="1" t="s">
        <v>26</v>
      </c>
      <c r="D131" s="1" t="s">
        <v>854</v>
      </c>
      <c r="E131" s="1" t="s">
        <v>163</v>
      </c>
      <c r="F131" s="56" t="s">
        <v>115</v>
      </c>
      <c r="G131" s="8" t="s">
        <v>93</v>
      </c>
      <c r="H131" s="8" t="s">
        <v>6</v>
      </c>
      <c r="I131" s="8" t="s">
        <v>6</v>
      </c>
      <c r="J131" s="11" t="s">
        <v>123</v>
      </c>
      <c r="K131" s="11" t="s">
        <v>123</v>
      </c>
      <c r="L131" s="11" t="s">
        <v>123</v>
      </c>
      <c r="M131" s="54" t="s">
        <v>123</v>
      </c>
      <c r="N131" s="54" t="s">
        <v>123</v>
      </c>
      <c r="O131" s="1"/>
      <c r="P131" s="54" t="s">
        <v>123</v>
      </c>
      <c r="Q131" s="1"/>
      <c r="R131" s="54" t="s">
        <v>123</v>
      </c>
      <c r="S131" s="55" t="s">
        <v>123</v>
      </c>
      <c r="T131" s="1"/>
      <c r="U131" s="54" t="s">
        <v>123</v>
      </c>
      <c r="V131" s="54" t="s">
        <v>123</v>
      </c>
      <c r="W131" s="54" t="s">
        <v>123</v>
      </c>
      <c r="X131" s="1"/>
      <c r="Y131" s="54" t="s">
        <v>123</v>
      </c>
      <c r="Z131" s="54" t="s">
        <v>123</v>
      </c>
      <c r="AA131" s="54" t="s">
        <v>123</v>
      </c>
      <c r="AB131" s="54" t="s">
        <v>123</v>
      </c>
      <c r="AC131" s="54" t="s">
        <v>123</v>
      </c>
      <c r="AD131" s="54" t="s">
        <v>123</v>
      </c>
      <c r="AE131" s="54" t="s">
        <v>123</v>
      </c>
      <c r="AF131" s="54" t="s">
        <v>123</v>
      </c>
      <c r="AG131" s="1"/>
      <c r="AH131" s="54" t="s">
        <v>123</v>
      </c>
      <c r="AI131" s="54" t="s">
        <v>123</v>
      </c>
      <c r="AJ131" s="1"/>
      <c r="AK131" s="1"/>
      <c r="AL131" s="54" t="s">
        <v>123</v>
      </c>
      <c r="AM131" s="1"/>
      <c r="AN131" s="54" t="s">
        <v>123</v>
      </c>
      <c r="AO131" s="1"/>
      <c r="AP131" s="54" t="s">
        <v>123</v>
      </c>
      <c r="AQ131" s="1"/>
      <c r="AR131" s="1"/>
      <c r="AS131" s="1"/>
    </row>
    <row r="132" spans="1:45" x14ac:dyDescent="0.3">
      <c r="A132" s="1" t="str">
        <f t="shared" si="0"/>
        <v>Digitalizaciones de la institución [Aula Marius Torres]</v>
      </c>
      <c r="B132" s="1" t="s">
        <v>1872</v>
      </c>
      <c r="C132" s="1" t="s">
        <v>1350</v>
      </c>
      <c r="D132" s="1" t="s">
        <v>854</v>
      </c>
      <c r="E132" s="1" t="s">
        <v>599</v>
      </c>
      <c r="F132" s="56" t="s">
        <v>115</v>
      </c>
      <c r="G132" s="8" t="s">
        <v>16</v>
      </c>
      <c r="H132" s="8" t="s">
        <v>82</v>
      </c>
      <c r="I132" s="8" t="s">
        <v>82</v>
      </c>
      <c r="J132" s="11" t="s">
        <v>123</v>
      </c>
      <c r="K132" s="11" t="s">
        <v>123</v>
      </c>
      <c r="L132" s="11" t="s">
        <v>123</v>
      </c>
      <c r="M132" s="54" t="s">
        <v>123</v>
      </c>
      <c r="N132" s="54" t="s">
        <v>123</v>
      </c>
      <c r="O132" s="1"/>
      <c r="P132" s="54" t="s">
        <v>123</v>
      </c>
      <c r="Q132" s="1"/>
      <c r="R132" s="54" t="s">
        <v>123</v>
      </c>
      <c r="S132" s="55" t="s">
        <v>123</v>
      </c>
      <c r="T132" s="1"/>
      <c r="U132" s="54" t="s">
        <v>123</v>
      </c>
      <c r="V132" s="54" t="s">
        <v>123</v>
      </c>
      <c r="W132" s="54" t="s">
        <v>123</v>
      </c>
      <c r="X132" s="1"/>
      <c r="Y132" s="54" t="s">
        <v>123</v>
      </c>
      <c r="Z132" s="54" t="s">
        <v>123</v>
      </c>
      <c r="AA132" s="54" t="s">
        <v>123</v>
      </c>
      <c r="AB132" s="54" t="s">
        <v>123</v>
      </c>
      <c r="AC132" s="54" t="s">
        <v>123</v>
      </c>
      <c r="AD132" s="54" t="s">
        <v>123</v>
      </c>
      <c r="AE132" s="54" t="s">
        <v>123</v>
      </c>
      <c r="AF132" s="54" t="s">
        <v>123</v>
      </c>
      <c r="AG132" s="1"/>
      <c r="AH132" s="54" t="s">
        <v>123</v>
      </c>
      <c r="AI132" s="54" t="s">
        <v>123</v>
      </c>
      <c r="AJ132" s="1"/>
      <c r="AK132" s="1"/>
      <c r="AL132" s="54" t="s">
        <v>123</v>
      </c>
      <c r="AM132" s="1"/>
      <c r="AN132" s="54" t="s">
        <v>123</v>
      </c>
      <c r="AO132" s="1"/>
      <c r="AP132" s="54" t="s">
        <v>123</v>
      </c>
      <c r="AQ132" s="1"/>
      <c r="AR132" s="1"/>
      <c r="AS132" s="1"/>
    </row>
    <row r="133" spans="1:45" x14ac:dyDescent="0.3">
      <c r="A133" s="1" t="str">
        <f t="shared" si="0"/>
        <v>Digitalizaciones de la institución [Ayuntamieno de Valencia]</v>
      </c>
      <c r="B133" s="1" t="s">
        <v>1934</v>
      </c>
      <c r="C133" s="1" t="s">
        <v>2040</v>
      </c>
      <c r="D133" s="1" t="s">
        <v>854</v>
      </c>
      <c r="E133" s="1" t="s">
        <v>892</v>
      </c>
      <c r="F133" s="56" t="s">
        <v>115</v>
      </c>
      <c r="G133" s="8" t="s">
        <v>611</v>
      </c>
      <c r="H133" s="8" t="s">
        <v>11</v>
      </c>
      <c r="I133" s="8" t="s">
        <v>11</v>
      </c>
      <c r="J133" s="11" t="s">
        <v>123</v>
      </c>
      <c r="K133" s="11" t="s">
        <v>123</v>
      </c>
      <c r="L133" s="11" t="s">
        <v>123</v>
      </c>
      <c r="M133" s="54" t="s">
        <v>123</v>
      </c>
      <c r="N133" s="54" t="s">
        <v>123</v>
      </c>
      <c r="O133" s="1"/>
      <c r="P133" s="54" t="s">
        <v>123</v>
      </c>
      <c r="Q133" s="1"/>
      <c r="R133" s="54" t="s">
        <v>123</v>
      </c>
      <c r="S133" s="55" t="s">
        <v>123</v>
      </c>
      <c r="T133" s="1"/>
      <c r="U133" s="54" t="s">
        <v>123</v>
      </c>
      <c r="V133" s="54" t="s">
        <v>123</v>
      </c>
      <c r="W133" s="54" t="s">
        <v>123</v>
      </c>
      <c r="X133" s="1"/>
      <c r="Y133" s="54" t="s">
        <v>123</v>
      </c>
      <c r="Z133" s="54" t="s">
        <v>123</v>
      </c>
      <c r="AA133" s="54" t="s">
        <v>123</v>
      </c>
      <c r="AB133" s="54" t="s">
        <v>123</v>
      </c>
      <c r="AC133" s="54" t="s">
        <v>123</v>
      </c>
      <c r="AD133" s="54" t="s">
        <v>123</v>
      </c>
      <c r="AE133" s="54" t="s">
        <v>123</v>
      </c>
      <c r="AF133" s="54" t="s">
        <v>123</v>
      </c>
      <c r="AG133" s="1"/>
      <c r="AH133" s="54" t="s">
        <v>123</v>
      </c>
      <c r="AI133" s="54" t="s">
        <v>123</v>
      </c>
      <c r="AJ133" s="1"/>
      <c r="AK133" s="1"/>
      <c r="AL133" s="54" t="s">
        <v>123</v>
      </c>
      <c r="AM133" s="1"/>
      <c r="AN133" s="54" t="s">
        <v>123</v>
      </c>
      <c r="AO133" s="1"/>
      <c r="AP133" s="54" t="s">
        <v>123</v>
      </c>
      <c r="AQ133" s="1"/>
      <c r="AR133" s="1"/>
      <c r="AS133" s="1"/>
    </row>
    <row r="134" spans="1:45" x14ac:dyDescent="0.3">
      <c r="A134" s="1" t="str">
        <f t="shared" si="0"/>
        <v>Digitalizaciones de la institución [Ayuntamiento de Albacete]</v>
      </c>
      <c r="B134" s="1" t="s">
        <v>1583</v>
      </c>
      <c r="C134" s="1" t="s">
        <v>2040</v>
      </c>
      <c r="D134" s="1" t="s">
        <v>854</v>
      </c>
      <c r="E134" s="1" t="s">
        <v>1142</v>
      </c>
      <c r="F134" s="56" t="s">
        <v>115</v>
      </c>
      <c r="G134" s="8" t="s">
        <v>15</v>
      </c>
      <c r="H134" s="8" t="s">
        <v>66</v>
      </c>
      <c r="I134" s="8" t="s">
        <v>66</v>
      </c>
      <c r="J134" s="11" t="s">
        <v>123</v>
      </c>
      <c r="K134" s="11" t="s">
        <v>123</v>
      </c>
      <c r="L134" s="11" t="s">
        <v>123</v>
      </c>
      <c r="M134" s="54" t="s">
        <v>123</v>
      </c>
      <c r="N134" s="54" t="s">
        <v>123</v>
      </c>
      <c r="O134" s="1"/>
      <c r="P134" s="54" t="s">
        <v>123</v>
      </c>
      <c r="Q134" s="1"/>
      <c r="R134" s="54" t="s">
        <v>123</v>
      </c>
      <c r="S134" s="55" t="s">
        <v>123</v>
      </c>
      <c r="T134" s="1"/>
      <c r="U134" s="54" t="s">
        <v>123</v>
      </c>
      <c r="V134" s="54" t="s">
        <v>123</v>
      </c>
      <c r="W134" s="54" t="s">
        <v>123</v>
      </c>
      <c r="X134" s="1"/>
      <c r="Y134" s="54" t="s">
        <v>123</v>
      </c>
      <c r="Z134" s="54" t="s">
        <v>123</v>
      </c>
      <c r="AA134" s="54" t="s">
        <v>123</v>
      </c>
      <c r="AB134" s="54" t="s">
        <v>123</v>
      </c>
      <c r="AC134" s="54" t="s">
        <v>123</v>
      </c>
      <c r="AD134" s="54" t="s">
        <v>123</v>
      </c>
      <c r="AE134" s="54" t="s">
        <v>123</v>
      </c>
      <c r="AF134" s="54" t="s">
        <v>123</v>
      </c>
      <c r="AG134" s="1"/>
      <c r="AH134" s="54" t="s">
        <v>123</v>
      </c>
      <c r="AI134" s="54" t="s">
        <v>123</v>
      </c>
      <c r="AJ134" s="1"/>
      <c r="AK134" s="1"/>
      <c r="AL134" s="54" t="s">
        <v>123</v>
      </c>
      <c r="AM134" s="1"/>
      <c r="AN134" s="54" t="s">
        <v>123</v>
      </c>
      <c r="AO134" s="1"/>
      <c r="AP134" s="54" t="s">
        <v>123</v>
      </c>
      <c r="AQ134" s="1"/>
      <c r="AR134" s="1"/>
      <c r="AS134" s="1"/>
    </row>
    <row r="135" spans="1:45" ht="68.25" customHeight="1" x14ac:dyDescent="0.3">
      <c r="A135" s="1" t="str">
        <f t="shared" si="0"/>
        <v>Digitalizaciones de la institución [Ayuntamiento de Antequera. Archivo Histórico Municipal de Antequera]</v>
      </c>
      <c r="B135" s="8" t="s">
        <v>2388</v>
      </c>
      <c r="C135" s="1" t="s">
        <v>25</v>
      </c>
      <c r="D135" s="1" t="s">
        <v>854</v>
      </c>
      <c r="E135" s="1" t="s">
        <v>1577</v>
      </c>
      <c r="F135" s="56" t="s">
        <v>115</v>
      </c>
      <c r="G135" s="8" t="s">
        <v>4</v>
      </c>
      <c r="H135" s="8" t="s">
        <v>58</v>
      </c>
      <c r="I135" s="8" t="s">
        <v>2100</v>
      </c>
      <c r="J135" s="11" t="s">
        <v>123</v>
      </c>
      <c r="K135" s="11" t="s">
        <v>123</v>
      </c>
      <c r="L135" s="11" t="s">
        <v>123</v>
      </c>
      <c r="M135" s="54" t="s">
        <v>123</v>
      </c>
      <c r="N135" s="54" t="s">
        <v>123</v>
      </c>
      <c r="O135" s="1"/>
      <c r="P135" s="54" t="s">
        <v>123</v>
      </c>
      <c r="Q135" s="1"/>
      <c r="R135" s="54" t="s">
        <v>123</v>
      </c>
      <c r="S135" s="55" t="s">
        <v>123</v>
      </c>
      <c r="T135" s="1"/>
      <c r="U135" s="54" t="s">
        <v>123</v>
      </c>
      <c r="V135" s="54" t="s">
        <v>123</v>
      </c>
      <c r="W135" s="54" t="s">
        <v>123</v>
      </c>
      <c r="X135" s="1"/>
      <c r="Y135" s="54" t="s">
        <v>123</v>
      </c>
      <c r="Z135" s="54" t="s">
        <v>123</v>
      </c>
      <c r="AA135" s="54" t="s">
        <v>123</v>
      </c>
      <c r="AB135" s="54" t="s">
        <v>123</v>
      </c>
      <c r="AC135" s="54" t="s">
        <v>123</v>
      </c>
      <c r="AD135" s="54" t="s">
        <v>123</v>
      </c>
      <c r="AE135" s="54" t="s">
        <v>123</v>
      </c>
      <c r="AF135" s="54" t="s">
        <v>123</v>
      </c>
      <c r="AG135" s="1"/>
      <c r="AH135" s="54" t="s">
        <v>123</v>
      </c>
      <c r="AI135" s="54" t="s">
        <v>123</v>
      </c>
      <c r="AJ135" s="1"/>
      <c r="AK135" s="1"/>
      <c r="AL135" s="54" t="s">
        <v>123</v>
      </c>
      <c r="AM135" s="1"/>
      <c r="AN135" s="54" t="s">
        <v>123</v>
      </c>
      <c r="AO135" s="1"/>
      <c r="AP135" s="54" t="s">
        <v>123</v>
      </c>
      <c r="AQ135" s="1"/>
      <c r="AR135" s="1"/>
      <c r="AS135" s="1"/>
    </row>
    <row r="136" spans="1:45" x14ac:dyDescent="0.3">
      <c r="A136" s="1" t="str">
        <f t="shared" si="0"/>
        <v>Digitalizaciones de la institución [Ayuntamiento de Antequera. Biblioteca Pública Municipal de Antequera "San Zoilo"]</v>
      </c>
      <c r="B136" s="1" t="s">
        <v>2500</v>
      </c>
      <c r="C136" s="1" t="s">
        <v>2040</v>
      </c>
      <c r="D136" s="1" t="s">
        <v>854</v>
      </c>
      <c r="E136" s="1" t="s">
        <v>620</v>
      </c>
      <c r="F136" s="56" t="s">
        <v>115</v>
      </c>
      <c r="G136" s="8" t="s">
        <v>4</v>
      </c>
      <c r="H136" s="8" t="s">
        <v>58</v>
      </c>
      <c r="I136" s="8" t="s">
        <v>2100</v>
      </c>
      <c r="J136" s="11" t="s">
        <v>123</v>
      </c>
      <c r="K136" s="11" t="s">
        <v>123</v>
      </c>
      <c r="L136" s="11" t="s">
        <v>123</v>
      </c>
      <c r="M136" s="54" t="s">
        <v>123</v>
      </c>
      <c r="N136" s="54" t="s">
        <v>123</v>
      </c>
      <c r="O136" s="1"/>
      <c r="P136" s="54" t="s">
        <v>123</v>
      </c>
      <c r="Q136" s="1"/>
      <c r="R136" s="54" t="s">
        <v>123</v>
      </c>
      <c r="S136" s="55" t="s">
        <v>123</v>
      </c>
      <c r="T136" s="1"/>
      <c r="U136" s="54" t="s">
        <v>123</v>
      </c>
      <c r="V136" s="54" t="s">
        <v>123</v>
      </c>
      <c r="W136" s="54" t="s">
        <v>123</v>
      </c>
      <c r="X136" s="1"/>
      <c r="Y136" s="54" t="s">
        <v>123</v>
      </c>
      <c r="Z136" s="54" t="s">
        <v>123</v>
      </c>
      <c r="AA136" s="54" t="s">
        <v>123</v>
      </c>
      <c r="AB136" s="54" t="s">
        <v>123</v>
      </c>
      <c r="AC136" s="54" t="s">
        <v>123</v>
      </c>
      <c r="AD136" s="54" t="s">
        <v>123</v>
      </c>
      <c r="AE136" s="54" t="s">
        <v>123</v>
      </c>
      <c r="AF136" s="54" t="s">
        <v>123</v>
      </c>
      <c r="AG136" s="1"/>
      <c r="AH136" s="54" t="s">
        <v>123</v>
      </c>
      <c r="AI136" s="54" t="s">
        <v>123</v>
      </c>
      <c r="AJ136" s="1"/>
      <c r="AK136" s="1"/>
      <c r="AL136" s="54" t="s">
        <v>123</v>
      </c>
      <c r="AM136" s="1"/>
      <c r="AN136" s="54" t="s">
        <v>123</v>
      </c>
      <c r="AO136" s="1"/>
      <c r="AP136" s="54" t="s">
        <v>123</v>
      </c>
      <c r="AQ136" s="1"/>
      <c r="AR136" s="1"/>
      <c r="AS136" s="1"/>
    </row>
    <row r="137" spans="1:45" x14ac:dyDescent="0.3">
      <c r="A137" s="1" t="str">
        <f t="shared" si="0"/>
        <v>Digitalizaciones de la institución [Ayuntamiento de Arroyo de la Miel. Biblioteca Pública Municipal de Arroyo de la Miel (Benalmádena)]</v>
      </c>
      <c r="B137" s="1" t="s">
        <v>2454</v>
      </c>
      <c r="C137" s="1" t="s">
        <v>2040</v>
      </c>
      <c r="D137" s="1" t="s">
        <v>854</v>
      </c>
      <c r="E137" s="1" t="s">
        <v>620</v>
      </c>
      <c r="F137" s="56" t="s">
        <v>115</v>
      </c>
      <c r="G137" s="8" t="s">
        <v>4</v>
      </c>
      <c r="H137" s="8" t="s">
        <v>58</v>
      </c>
      <c r="I137" s="8" t="s">
        <v>2095</v>
      </c>
      <c r="J137" s="11" t="s">
        <v>123</v>
      </c>
      <c r="K137" s="11" t="s">
        <v>123</v>
      </c>
      <c r="L137" s="11" t="s">
        <v>123</v>
      </c>
      <c r="M137" s="54" t="s">
        <v>123</v>
      </c>
      <c r="N137" s="54" t="s">
        <v>123</v>
      </c>
      <c r="O137" s="1"/>
      <c r="P137" s="54" t="s">
        <v>123</v>
      </c>
      <c r="Q137" s="1"/>
      <c r="R137" s="54" t="s">
        <v>123</v>
      </c>
      <c r="S137" s="55" t="s">
        <v>123</v>
      </c>
      <c r="T137" s="1"/>
      <c r="U137" s="54" t="s">
        <v>123</v>
      </c>
      <c r="V137" s="54" t="s">
        <v>123</v>
      </c>
      <c r="W137" s="54" t="s">
        <v>123</v>
      </c>
      <c r="X137" s="1"/>
      <c r="Y137" s="54" t="s">
        <v>123</v>
      </c>
      <c r="Z137" s="54" t="s">
        <v>123</v>
      </c>
      <c r="AA137" s="54" t="s">
        <v>123</v>
      </c>
      <c r="AB137" s="54" t="s">
        <v>123</v>
      </c>
      <c r="AC137" s="54" t="s">
        <v>123</v>
      </c>
      <c r="AD137" s="54" t="s">
        <v>123</v>
      </c>
      <c r="AE137" s="54" t="s">
        <v>123</v>
      </c>
      <c r="AF137" s="54" t="s">
        <v>123</v>
      </c>
      <c r="AG137" s="1"/>
      <c r="AH137" s="54" t="s">
        <v>123</v>
      </c>
      <c r="AI137" s="54" t="s">
        <v>123</v>
      </c>
      <c r="AJ137" s="1"/>
      <c r="AK137" s="1"/>
      <c r="AL137" s="54" t="s">
        <v>123</v>
      </c>
      <c r="AM137" s="1"/>
      <c r="AN137" s="54" t="s">
        <v>123</v>
      </c>
      <c r="AO137" s="1"/>
      <c r="AP137" s="54" t="s">
        <v>123</v>
      </c>
      <c r="AQ137" s="1"/>
      <c r="AR137" s="1"/>
      <c r="AS137" s="1"/>
    </row>
    <row r="138" spans="1:45" x14ac:dyDescent="0.3">
      <c r="A138" s="1" t="str">
        <f t="shared" si="0"/>
        <v>Digitalizaciones de la institución [Ayuntamiento de Arzúa. Biblioteca Pública Municipal de Arzúa]</v>
      </c>
      <c r="B138" s="1" t="s">
        <v>2455</v>
      </c>
      <c r="C138" s="1" t="s">
        <v>2040</v>
      </c>
      <c r="D138" s="1" t="s">
        <v>854</v>
      </c>
      <c r="E138" s="1" t="s">
        <v>646</v>
      </c>
      <c r="F138" s="56" t="s">
        <v>115</v>
      </c>
      <c r="G138" s="8" t="s">
        <v>2</v>
      </c>
      <c r="H138" s="8" t="s">
        <v>89</v>
      </c>
      <c r="I138" s="8" t="s">
        <v>2068</v>
      </c>
      <c r="J138" s="11" t="s">
        <v>123</v>
      </c>
      <c r="K138" s="11" t="s">
        <v>123</v>
      </c>
      <c r="L138" s="11" t="s">
        <v>123</v>
      </c>
      <c r="M138" s="54" t="s">
        <v>123</v>
      </c>
      <c r="N138" s="54" t="s">
        <v>123</v>
      </c>
      <c r="O138" s="1"/>
      <c r="P138" s="54" t="s">
        <v>123</v>
      </c>
      <c r="Q138" s="1"/>
      <c r="R138" s="54" t="s">
        <v>123</v>
      </c>
      <c r="S138" s="55" t="s">
        <v>123</v>
      </c>
      <c r="T138" s="1"/>
      <c r="U138" s="54" t="s">
        <v>123</v>
      </c>
      <c r="V138" s="54" t="s">
        <v>123</v>
      </c>
      <c r="W138" s="54" t="s">
        <v>123</v>
      </c>
      <c r="X138" s="1"/>
      <c r="Y138" s="54" t="s">
        <v>123</v>
      </c>
      <c r="Z138" s="54" t="s">
        <v>123</v>
      </c>
      <c r="AA138" s="54" t="s">
        <v>123</v>
      </c>
      <c r="AB138" s="54" t="s">
        <v>123</v>
      </c>
      <c r="AC138" s="54" t="s">
        <v>123</v>
      </c>
      <c r="AD138" s="54" t="s">
        <v>123</v>
      </c>
      <c r="AE138" s="54" t="s">
        <v>123</v>
      </c>
      <c r="AF138" s="54" t="s">
        <v>123</v>
      </c>
      <c r="AG138" s="1"/>
      <c r="AH138" s="54" t="s">
        <v>123</v>
      </c>
      <c r="AI138" s="54" t="s">
        <v>123</v>
      </c>
      <c r="AJ138" s="1"/>
      <c r="AK138" s="1"/>
      <c r="AL138" s="54" t="s">
        <v>123</v>
      </c>
      <c r="AM138" s="1"/>
      <c r="AN138" s="54" t="s">
        <v>123</v>
      </c>
      <c r="AO138" s="1"/>
      <c r="AP138" s="54" t="s">
        <v>123</v>
      </c>
      <c r="AQ138" s="1"/>
      <c r="AR138" s="1"/>
      <c r="AS138" s="1"/>
    </row>
    <row r="139" spans="1:45" x14ac:dyDescent="0.3">
      <c r="A139" s="1" t="str">
        <f t="shared" si="0"/>
        <v>Digitalizaciones de la institución [Ayuntamiento de Azkoitia. Archivo Municipal. Fondo fotográfico Arroitajauregi ]</v>
      </c>
      <c r="B139" s="1" t="s">
        <v>2398</v>
      </c>
      <c r="C139" s="1" t="s">
        <v>25</v>
      </c>
      <c r="D139" s="1" t="s">
        <v>854</v>
      </c>
      <c r="E139" s="1" t="s">
        <v>309</v>
      </c>
      <c r="F139" s="56" t="s">
        <v>115</v>
      </c>
      <c r="G139" s="8" t="s">
        <v>17</v>
      </c>
      <c r="H139" s="8" t="s">
        <v>98</v>
      </c>
      <c r="I139" s="8" t="s">
        <v>2132</v>
      </c>
      <c r="J139" s="11" t="s">
        <v>123</v>
      </c>
      <c r="K139" s="11" t="s">
        <v>123</v>
      </c>
      <c r="L139" s="11" t="s">
        <v>123</v>
      </c>
      <c r="M139" s="54" t="s">
        <v>123</v>
      </c>
      <c r="N139" s="54" t="s">
        <v>123</v>
      </c>
      <c r="O139" s="1"/>
      <c r="P139" s="54" t="s">
        <v>123</v>
      </c>
      <c r="Q139" s="1"/>
      <c r="R139" s="54" t="s">
        <v>123</v>
      </c>
      <c r="S139" s="55" t="s">
        <v>123</v>
      </c>
      <c r="T139" s="1"/>
      <c r="U139" s="54" t="s">
        <v>123</v>
      </c>
      <c r="V139" s="54" t="s">
        <v>123</v>
      </c>
      <c r="W139" s="54" t="s">
        <v>123</v>
      </c>
      <c r="X139" s="1"/>
      <c r="Y139" s="54" t="s">
        <v>123</v>
      </c>
      <c r="Z139" s="54" t="s">
        <v>123</v>
      </c>
      <c r="AA139" s="54" t="s">
        <v>123</v>
      </c>
      <c r="AB139" s="54" t="s">
        <v>123</v>
      </c>
      <c r="AC139" s="54" t="s">
        <v>123</v>
      </c>
      <c r="AD139" s="54" t="s">
        <v>123</v>
      </c>
      <c r="AE139" s="54" t="s">
        <v>123</v>
      </c>
      <c r="AF139" s="54" t="s">
        <v>123</v>
      </c>
      <c r="AG139" s="1"/>
      <c r="AH139" s="54" t="s">
        <v>123</v>
      </c>
      <c r="AI139" s="54" t="s">
        <v>123</v>
      </c>
      <c r="AJ139" s="1"/>
      <c r="AK139" s="1"/>
      <c r="AL139" s="54" t="s">
        <v>123</v>
      </c>
      <c r="AM139" s="1"/>
      <c r="AN139" s="54" t="s">
        <v>123</v>
      </c>
      <c r="AO139" s="1"/>
      <c r="AP139" s="54" t="s">
        <v>123</v>
      </c>
      <c r="AQ139" s="1"/>
      <c r="AR139" s="1"/>
      <c r="AS139" s="1"/>
    </row>
    <row r="140" spans="1:45" x14ac:dyDescent="0.3">
      <c r="A140" s="1" t="str">
        <f t="shared" si="0"/>
        <v>Digitalizaciones de la institución [Ayuntamiento de Barcelona. Archivo Histórico de la Ciudad de Barcelona ]</v>
      </c>
      <c r="B140" s="1" t="s">
        <v>2383</v>
      </c>
      <c r="C140" s="1" t="s">
        <v>25</v>
      </c>
      <c r="D140" s="1" t="s">
        <v>854</v>
      </c>
      <c r="E140" s="1" t="s">
        <v>599</v>
      </c>
      <c r="F140" s="56" t="s">
        <v>115</v>
      </c>
      <c r="G140" s="8" t="s">
        <v>16</v>
      </c>
      <c r="H140" s="8" t="s">
        <v>80</v>
      </c>
      <c r="I140" s="8" t="s">
        <v>80</v>
      </c>
      <c r="J140" s="11" t="s">
        <v>123</v>
      </c>
      <c r="K140" s="11" t="s">
        <v>123</v>
      </c>
      <c r="L140" s="11" t="s">
        <v>123</v>
      </c>
      <c r="M140" s="54" t="s">
        <v>123</v>
      </c>
      <c r="N140" s="54" t="s">
        <v>123</v>
      </c>
      <c r="O140" s="1"/>
      <c r="P140" s="54" t="s">
        <v>123</v>
      </c>
      <c r="Q140" s="1"/>
      <c r="R140" s="54" t="s">
        <v>123</v>
      </c>
      <c r="S140" s="55" t="s">
        <v>123</v>
      </c>
      <c r="T140" s="1"/>
      <c r="U140" s="54" t="s">
        <v>123</v>
      </c>
      <c r="V140" s="54" t="s">
        <v>123</v>
      </c>
      <c r="W140" s="54" t="s">
        <v>123</v>
      </c>
      <c r="X140" s="1"/>
      <c r="Y140" s="54" t="s">
        <v>123</v>
      </c>
      <c r="Z140" s="54" t="s">
        <v>123</v>
      </c>
      <c r="AA140" s="54" t="s">
        <v>123</v>
      </c>
      <c r="AB140" s="54" t="s">
        <v>123</v>
      </c>
      <c r="AC140" s="54" t="s">
        <v>123</v>
      </c>
      <c r="AD140" s="54" t="s">
        <v>123</v>
      </c>
      <c r="AE140" s="54" t="s">
        <v>123</v>
      </c>
      <c r="AF140" s="54" t="s">
        <v>123</v>
      </c>
      <c r="AG140" s="1"/>
      <c r="AH140" s="54" t="s">
        <v>123</v>
      </c>
      <c r="AI140" s="54" t="s">
        <v>123</v>
      </c>
      <c r="AJ140" s="1"/>
      <c r="AK140" s="1"/>
      <c r="AL140" s="54" t="s">
        <v>123</v>
      </c>
      <c r="AM140" s="1"/>
      <c r="AN140" s="54" t="s">
        <v>123</v>
      </c>
      <c r="AO140" s="1"/>
      <c r="AP140" s="54" t="s">
        <v>123</v>
      </c>
      <c r="AQ140" s="1"/>
      <c r="AR140" s="1"/>
      <c r="AS140" s="1"/>
    </row>
    <row r="141" spans="1:45" x14ac:dyDescent="0.3">
      <c r="A141" s="1" t="str">
        <f t="shared" si="0"/>
        <v>Digitalizaciones de la institución [Ayuntamiento de Barcelona. Biblioteca Pública Municipal Artur Martorell (Barcelona)]</v>
      </c>
      <c r="B141" s="1" t="s">
        <v>2447</v>
      </c>
      <c r="C141" s="1" t="s">
        <v>2040</v>
      </c>
      <c r="D141" s="1" t="s">
        <v>854</v>
      </c>
      <c r="E141" s="1" t="s">
        <v>1576</v>
      </c>
      <c r="F141" s="56" t="s">
        <v>115</v>
      </c>
      <c r="G141" s="8" t="s">
        <v>16</v>
      </c>
      <c r="H141" s="8" t="s">
        <v>80</v>
      </c>
      <c r="I141" s="8" t="s">
        <v>80</v>
      </c>
      <c r="J141" s="11" t="s">
        <v>123</v>
      </c>
      <c r="K141" s="11" t="s">
        <v>123</v>
      </c>
      <c r="L141" s="11" t="s">
        <v>123</v>
      </c>
      <c r="M141" s="54" t="s">
        <v>123</v>
      </c>
      <c r="N141" s="54" t="s">
        <v>123</v>
      </c>
      <c r="O141" s="1"/>
      <c r="P141" s="54" t="s">
        <v>123</v>
      </c>
      <c r="Q141" s="1"/>
      <c r="R141" s="54" t="s">
        <v>123</v>
      </c>
      <c r="S141" s="55" t="s">
        <v>123</v>
      </c>
      <c r="T141" s="1"/>
      <c r="U141" s="54" t="s">
        <v>123</v>
      </c>
      <c r="V141" s="54" t="s">
        <v>123</v>
      </c>
      <c r="W141" s="54" t="s">
        <v>123</v>
      </c>
      <c r="X141" s="1"/>
      <c r="Y141" s="54" t="s">
        <v>123</v>
      </c>
      <c r="Z141" s="54" t="s">
        <v>123</v>
      </c>
      <c r="AA141" s="54" t="s">
        <v>123</v>
      </c>
      <c r="AB141" s="54" t="s">
        <v>123</v>
      </c>
      <c r="AC141" s="54" t="s">
        <v>123</v>
      </c>
      <c r="AD141" s="54" t="s">
        <v>123</v>
      </c>
      <c r="AE141" s="54" t="s">
        <v>123</v>
      </c>
      <c r="AF141" s="54" t="s">
        <v>123</v>
      </c>
      <c r="AG141" s="1"/>
      <c r="AH141" s="54" t="s">
        <v>123</v>
      </c>
      <c r="AI141" s="54" t="s">
        <v>123</v>
      </c>
      <c r="AJ141" s="1"/>
      <c r="AK141" s="1"/>
      <c r="AL141" s="54" t="s">
        <v>123</v>
      </c>
      <c r="AM141" s="1"/>
      <c r="AN141" s="54" t="s">
        <v>123</v>
      </c>
      <c r="AO141" s="1"/>
      <c r="AP141" s="54" t="s">
        <v>123</v>
      </c>
      <c r="AQ141" s="1"/>
      <c r="AR141" s="1"/>
      <c r="AS141" s="1"/>
    </row>
    <row r="142" spans="1:45" ht="28.8" x14ac:dyDescent="0.3">
      <c r="A142" s="68" t="str">
        <f t="shared" si="0"/>
        <v>Digitalizaciones de la institución [Ayuntamiento de Barcelona. Biblioteca Pública Municipal Arús (Barcelona)]</v>
      </c>
      <c r="B142" s="69" t="s">
        <v>2448</v>
      </c>
      <c r="C142" s="68" t="s">
        <v>2040</v>
      </c>
      <c r="D142" s="68" t="s">
        <v>854</v>
      </c>
      <c r="E142" s="68" t="s">
        <v>167</v>
      </c>
      <c r="F142" s="70" t="s">
        <v>115</v>
      </c>
      <c r="G142" s="69" t="s">
        <v>16</v>
      </c>
      <c r="H142" s="69" t="s">
        <v>80</v>
      </c>
      <c r="I142" s="69" t="s">
        <v>80</v>
      </c>
      <c r="J142" s="11" t="s">
        <v>123</v>
      </c>
      <c r="K142" s="11" t="s">
        <v>123</v>
      </c>
      <c r="L142" s="11" t="s">
        <v>123</v>
      </c>
      <c r="M142" s="54" t="s">
        <v>123</v>
      </c>
      <c r="N142" s="54" t="s">
        <v>123</v>
      </c>
      <c r="O142" s="68"/>
      <c r="P142" s="54" t="s">
        <v>123</v>
      </c>
      <c r="Q142" s="68"/>
      <c r="R142" s="54" t="s">
        <v>123</v>
      </c>
      <c r="S142" s="55" t="s">
        <v>123</v>
      </c>
      <c r="T142" s="68"/>
      <c r="U142" s="54" t="s">
        <v>123</v>
      </c>
      <c r="V142" s="54" t="s">
        <v>123</v>
      </c>
      <c r="W142" s="54" t="s">
        <v>123</v>
      </c>
      <c r="X142" s="68"/>
      <c r="Y142" s="54" t="s">
        <v>123</v>
      </c>
      <c r="Z142" s="54" t="s">
        <v>123</v>
      </c>
      <c r="AA142" s="54" t="s">
        <v>123</v>
      </c>
      <c r="AB142" s="54" t="s">
        <v>123</v>
      </c>
      <c r="AC142" s="54" t="s">
        <v>123</v>
      </c>
      <c r="AD142" s="54" t="s">
        <v>123</v>
      </c>
      <c r="AE142" s="54" t="s">
        <v>123</v>
      </c>
      <c r="AF142" s="54" t="s">
        <v>123</v>
      </c>
      <c r="AG142" s="68"/>
      <c r="AH142" s="54" t="s">
        <v>123</v>
      </c>
      <c r="AI142" s="54" t="s">
        <v>123</v>
      </c>
      <c r="AJ142" s="68"/>
      <c r="AK142" s="68"/>
      <c r="AL142" s="54" t="s">
        <v>123</v>
      </c>
      <c r="AM142" s="68"/>
      <c r="AN142" s="54" t="s">
        <v>123</v>
      </c>
      <c r="AO142" s="68"/>
      <c r="AP142" s="54" t="s">
        <v>123</v>
      </c>
      <c r="AQ142" s="68"/>
      <c r="AR142" s="68"/>
      <c r="AS142" s="68"/>
    </row>
    <row r="143" spans="1:45" x14ac:dyDescent="0.3">
      <c r="A143" s="1" t="str">
        <f t="shared" si="0"/>
        <v>Digitalizaciones de la institución [Ayuntamiento de Barcelona. Servicio de Documentación y Acceso al Conocimiento (SEDAC)]</v>
      </c>
      <c r="B143" s="1" t="s">
        <v>1866</v>
      </c>
      <c r="C143" s="68" t="s">
        <v>2045</v>
      </c>
      <c r="D143" s="68" t="s">
        <v>854</v>
      </c>
      <c r="E143" s="68" t="s">
        <v>599</v>
      </c>
      <c r="F143" s="70" t="s">
        <v>115</v>
      </c>
      <c r="G143" s="8" t="s">
        <v>16</v>
      </c>
      <c r="H143" s="8" t="s">
        <v>80</v>
      </c>
      <c r="I143" s="8" t="s">
        <v>80</v>
      </c>
      <c r="J143" s="11" t="s">
        <v>123</v>
      </c>
      <c r="K143" s="11" t="s">
        <v>123</v>
      </c>
      <c r="L143" s="11" t="s">
        <v>123</v>
      </c>
      <c r="M143" s="54" t="s">
        <v>123</v>
      </c>
      <c r="N143" s="54" t="s">
        <v>123</v>
      </c>
      <c r="O143" s="1"/>
      <c r="P143" s="54" t="s">
        <v>123</v>
      </c>
      <c r="Q143" s="1"/>
      <c r="R143" s="54" t="s">
        <v>123</v>
      </c>
      <c r="S143" s="55" t="s">
        <v>123</v>
      </c>
      <c r="T143" s="1"/>
      <c r="U143" s="54" t="s">
        <v>123</v>
      </c>
      <c r="V143" s="54" t="s">
        <v>123</v>
      </c>
      <c r="W143" s="54" t="s">
        <v>123</v>
      </c>
      <c r="X143" s="1"/>
      <c r="Y143" s="54" t="s">
        <v>123</v>
      </c>
      <c r="Z143" s="54" t="s">
        <v>123</v>
      </c>
      <c r="AA143" s="54" t="s">
        <v>123</v>
      </c>
      <c r="AB143" s="54" t="s">
        <v>123</v>
      </c>
      <c r="AC143" s="54" t="s">
        <v>123</v>
      </c>
      <c r="AD143" s="54" t="s">
        <v>123</v>
      </c>
      <c r="AE143" s="54" t="s">
        <v>123</v>
      </c>
      <c r="AF143" s="54" t="s">
        <v>123</v>
      </c>
      <c r="AG143" s="1"/>
      <c r="AH143" s="54" t="s">
        <v>123</v>
      </c>
      <c r="AI143" s="54" t="s">
        <v>123</v>
      </c>
      <c r="AJ143" s="1"/>
      <c r="AK143" s="1"/>
      <c r="AL143" s="54" t="s">
        <v>123</v>
      </c>
      <c r="AM143" s="1"/>
      <c r="AN143" s="54" t="s">
        <v>123</v>
      </c>
      <c r="AO143" s="1"/>
      <c r="AP143" s="54" t="s">
        <v>123</v>
      </c>
      <c r="AQ143" s="1"/>
      <c r="AR143" s="1"/>
      <c r="AS143" s="1"/>
    </row>
    <row r="144" spans="1:45" x14ac:dyDescent="0.3">
      <c r="A144" s="1" t="str">
        <f t="shared" si="0"/>
        <v>Digitalizaciones de la institución [Ayuntamiento de Betanzos. Archivo Municipal]</v>
      </c>
      <c r="B144" s="1" t="s">
        <v>2397</v>
      </c>
      <c r="C144" s="1" t="s">
        <v>25</v>
      </c>
      <c r="D144" s="1" t="s">
        <v>854</v>
      </c>
      <c r="E144" s="1" t="s">
        <v>646</v>
      </c>
      <c r="F144" s="56" t="s">
        <v>115</v>
      </c>
      <c r="G144" s="8" t="s">
        <v>2</v>
      </c>
      <c r="H144" s="8" t="s">
        <v>89</v>
      </c>
      <c r="I144" s="8" t="s">
        <v>2102</v>
      </c>
      <c r="J144" s="11" t="s">
        <v>123</v>
      </c>
      <c r="K144" s="11" t="s">
        <v>123</v>
      </c>
      <c r="L144" s="11" t="s">
        <v>123</v>
      </c>
      <c r="M144" s="54" t="s">
        <v>123</v>
      </c>
      <c r="N144" s="54" t="s">
        <v>123</v>
      </c>
      <c r="O144" s="1"/>
      <c r="P144" s="54" t="s">
        <v>123</v>
      </c>
      <c r="Q144" s="1"/>
      <c r="R144" s="54" t="s">
        <v>123</v>
      </c>
      <c r="S144" s="55" t="s">
        <v>123</v>
      </c>
      <c r="T144" s="1"/>
      <c r="U144" s="54" t="s">
        <v>123</v>
      </c>
      <c r="V144" s="54" t="s">
        <v>123</v>
      </c>
      <c r="W144" s="54" t="s">
        <v>123</v>
      </c>
      <c r="X144" s="1"/>
      <c r="Y144" s="54" t="s">
        <v>123</v>
      </c>
      <c r="Z144" s="54" t="s">
        <v>123</v>
      </c>
      <c r="AA144" s="54" t="s">
        <v>123</v>
      </c>
      <c r="AB144" s="54" t="s">
        <v>123</v>
      </c>
      <c r="AC144" s="54" t="s">
        <v>123</v>
      </c>
      <c r="AD144" s="54" t="s">
        <v>123</v>
      </c>
      <c r="AE144" s="54" t="s">
        <v>123</v>
      </c>
      <c r="AF144" s="54" t="s">
        <v>123</v>
      </c>
      <c r="AG144" s="1"/>
      <c r="AH144" s="54" t="s">
        <v>123</v>
      </c>
      <c r="AI144" s="54" t="s">
        <v>123</v>
      </c>
      <c r="AJ144" s="1"/>
      <c r="AK144" s="1"/>
      <c r="AL144" s="54" t="s">
        <v>123</v>
      </c>
      <c r="AM144" s="1"/>
      <c r="AN144" s="54" t="s">
        <v>123</v>
      </c>
      <c r="AO144" s="1"/>
      <c r="AP144" s="54" t="s">
        <v>123</v>
      </c>
      <c r="AQ144" s="1"/>
      <c r="AR144" s="1"/>
      <c r="AS144" s="1"/>
    </row>
    <row r="145" spans="1:45" x14ac:dyDescent="0.3">
      <c r="A145" s="1" t="str">
        <f t="shared" si="0"/>
        <v>Digitalizaciones de la institución [Ayuntamiento de Betanzos. Biblioteca Pública Municipal de Betanzos "Castelao"]</v>
      </c>
      <c r="B145" s="1" t="s">
        <v>2456</v>
      </c>
      <c r="C145" s="1" t="s">
        <v>2040</v>
      </c>
      <c r="D145" s="1" t="s">
        <v>854</v>
      </c>
      <c r="E145" s="1" t="s">
        <v>646</v>
      </c>
      <c r="F145" s="56" t="s">
        <v>115</v>
      </c>
      <c r="G145" s="8" t="s">
        <v>2</v>
      </c>
      <c r="H145" s="8" t="s">
        <v>89</v>
      </c>
      <c r="I145" s="8" t="s">
        <v>2102</v>
      </c>
      <c r="J145" s="11" t="s">
        <v>123</v>
      </c>
      <c r="K145" s="11" t="s">
        <v>123</v>
      </c>
      <c r="L145" s="11" t="s">
        <v>123</v>
      </c>
      <c r="M145" s="54" t="s">
        <v>123</v>
      </c>
      <c r="N145" s="54" t="s">
        <v>123</v>
      </c>
      <c r="O145" s="1"/>
      <c r="P145" s="54" t="s">
        <v>123</v>
      </c>
      <c r="Q145" s="1"/>
      <c r="R145" s="54" t="s">
        <v>123</v>
      </c>
      <c r="S145" s="55" t="s">
        <v>123</v>
      </c>
      <c r="T145" s="1"/>
      <c r="U145" s="54" t="s">
        <v>123</v>
      </c>
      <c r="V145" s="54" t="s">
        <v>123</v>
      </c>
      <c r="W145" s="54" t="s">
        <v>123</v>
      </c>
      <c r="X145" s="1"/>
      <c r="Y145" s="54" t="s">
        <v>123</v>
      </c>
      <c r="Z145" s="54" t="s">
        <v>123</v>
      </c>
      <c r="AA145" s="54" t="s">
        <v>123</v>
      </c>
      <c r="AB145" s="54" t="s">
        <v>123</v>
      </c>
      <c r="AC145" s="54" t="s">
        <v>123</v>
      </c>
      <c r="AD145" s="54" t="s">
        <v>123</v>
      </c>
      <c r="AE145" s="54" t="s">
        <v>123</v>
      </c>
      <c r="AF145" s="54" t="s">
        <v>123</v>
      </c>
      <c r="AG145" s="1"/>
      <c r="AH145" s="54" t="s">
        <v>123</v>
      </c>
      <c r="AI145" s="54" t="s">
        <v>123</v>
      </c>
      <c r="AJ145" s="1"/>
      <c r="AK145" s="1"/>
      <c r="AL145" s="54" t="s">
        <v>123</v>
      </c>
      <c r="AM145" s="1"/>
      <c r="AN145" s="54" t="s">
        <v>123</v>
      </c>
      <c r="AO145" s="1"/>
      <c r="AP145" s="54" t="s">
        <v>123</v>
      </c>
      <c r="AQ145" s="1"/>
      <c r="AR145" s="1"/>
      <c r="AS145" s="1"/>
    </row>
    <row r="146" spans="1:45" x14ac:dyDescent="0.3">
      <c r="A146" s="1" t="str">
        <f t="shared" si="0"/>
        <v>Digitalizaciones de la institución [Ayuntamiento de Bilbao]</v>
      </c>
      <c r="B146" s="1" t="s">
        <v>1380</v>
      </c>
      <c r="C146" s="1" t="s">
        <v>2040</v>
      </c>
      <c r="D146" s="1" t="s">
        <v>854</v>
      </c>
      <c r="E146" s="1" t="s">
        <v>309</v>
      </c>
      <c r="F146" s="56" t="s">
        <v>115</v>
      </c>
      <c r="G146" s="8" t="s">
        <v>17</v>
      </c>
      <c r="H146" s="8" t="s">
        <v>99</v>
      </c>
      <c r="I146" s="8" t="s">
        <v>1383</v>
      </c>
      <c r="J146" s="11" t="s">
        <v>123</v>
      </c>
      <c r="K146" s="11" t="s">
        <v>123</v>
      </c>
      <c r="L146" s="11" t="s">
        <v>123</v>
      </c>
      <c r="M146" s="54" t="s">
        <v>123</v>
      </c>
      <c r="N146" s="54" t="s">
        <v>123</v>
      </c>
      <c r="O146" s="1"/>
      <c r="P146" s="54" t="s">
        <v>123</v>
      </c>
      <c r="Q146" s="1"/>
      <c r="R146" s="54" t="s">
        <v>123</v>
      </c>
      <c r="S146" s="55" t="s">
        <v>123</v>
      </c>
      <c r="T146" s="1"/>
      <c r="U146" s="54" t="s">
        <v>123</v>
      </c>
      <c r="V146" s="54" t="s">
        <v>123</v>
      </c>
      <c r="W146" s="54" t="s">
        <v>123</v>
      </c>
      <c r="X146" s="1"/>
      <c r="Y146" s="54" t="s">
        <v>123</v>
      </c>
      <c r="Z146" s="54" t="s">
        <v>123</v>
      </c>
      <c r="AA146" s="54" t="s">
        <v>123</v>
      </c>
      <c r="AB146" s="54" t="s">
        <v>123</v>
      </c>
      <c r="AC146" s="54" t="s">
        <v>123</v>
      </c>
      <c r="AD146" s="54" t="s">
        <v>123</v>
      </c>
      <c r="AE146" s="54" t="s">
        <v>123</v>
      </c>
      <c r="AF146" s="54" t="s">
        <v>123</v>
      </c>
      <c r="AG146" s="1"/>
      <c r="AH146" s="54" t="s">
        <v>123</v>
      </c>
      <c r="AI146" s="54" t="s">
        <v>123</v>
      </c>
      <c r="AJ146" s="1"/>
      <c r="AK146" s="1"/>
      <c r="AL146" s="54" t="s">
        <v>123</v>
      </c>
      <c r="AM146" s="1"/>
      <c r="AN146" s="54" t="s">
        <v>123</v>
      </c>
      <c r="AO146" s="1"/>
      <c r="AP146" s="54" t="s">
        <v>123</v>
      </c>
      <c r="AQ146" s="1"/>
      <c r="AR146" s="1"/>
      <c r="AS146" s="1"/>
    </row>
    <row r="147" spans="1:45" x14ac:dyDescent="0.3">
      <c r="A147" s="1" t="str">
        <f t="shared" si="0"/>
        <v>Digitalizaciones de la institución [Ayuntamiento de Briviesca. Archivo Municipal]</v>
      </c>
      <c r="B147" s="8" t="s">
        <v>2396</v>
      </c>
      <c r="C147" s="1" t="s">
        <v>25</v>
      </c>
      <c r="D147" s="1" t="s">
        <v>854</v>
      </c>
      <c r="E147" s="1" t="s">
        <v>590</v>
      </c>
      <c r="F147" s="56" t="s">
        <v>115</v>
      </c>
      <c r="G147" s="8" t="s">
        <v>9</v>
      </c>
      <c r="H147" s="8" t="s">
        <v>72</v>
      </c>
      <c r="I147" s="8" t="s">
        <v>2077</v>
      </c>
      <c r="J147" s="11" t="s">
        <v>123</v>
      </c>
      <c r="K147" s="11" t="s">
        <v>123</v>
      </c>
      <c r="L147" s="11" t="s">
        <v>123</v>
      </c>
      <c r="M147" s="54" t="s">
        <v>123</v>
      </c>
      <c r="N147" s="54" t="s">
        <v>123</v>
      </c>
      <c r="O147" s="1"/>
      <c r="P147" s="54" t="s">
        <v>123</v>
      </c>
      <c r="Q147" s="1"/>
      <c r="R147" s="54" t="s">
        <v>123</v>
      </c>
      <c r="S147" s="55" t="s">
        <v>123</v>
      </c>
      <c r="T147" s="1"/>
      <c r="U147" s="54" t="s">
        <v>123</v>
      </c>
      <c r="V147" s="54" t="s">
        <v>123</v>
      </c>
      <c r="W147" s="54" t="s">
        <v>123</v>
      </c>
      <c r="X147" s="1"/>
      <c r="Y147" s="54" t="s">
        <v>123</v>
      </c>
      <c r="Z147" s="54" t="s">
        <v>123</v>
      </c>
      <c r="AA147" s="54" t="s">
        <v>123</v>
      </c>
      <c r="AB147" s="54" t="s">
        <v>123</v>
      </c>
      <c r="AC147" s="54" t="s">
        <v>123</v>
      </c>
      <c r="AD147" s="54" t="s">
        <v>123</v>
      </c>
      <c r="AE147" s="54" t="s">
        <v>123</v>
      </c>
      <c r="AF147" s="54" t="s">
        <v>123</v>
      </c>
      <c r="AG147" s="1"/>
      <c r="AH147" s="54" t="s">
        <v>123</v>
      </c>
      <c r="AI147" s="54" t="s">
        <v>123</v>
      </c>
      <c r="AJ147" s="1"/>
      <c r="AK147" s="1"/>
      <c r="AL147" s="54" t="s">
        <v>123</v>
      </c>
      <c r="AM147" s="1"/>
      <c r="AN147" s="54" t="s">
        <v>123</v>
      </c>
      <c r="AO147" s="1"/>
      <c r="AP147" s="54" t="s">
        <v>123</v>
      </c>
      <c r="AQ147" s="1"/>
      <c r="AR147" s="1"/>
      <c r="AS147" s="1"/>
    </row>
    <row r="148" spans="1:45" x14ac:dyDescent="0.3">
      <c r="A148" s="1" t="str">
        <f t="shared" ref="A148:A211" si="1">"Digitalizaciones de la institución [" &amp; B148 &amp; "]"</f>
        <v>Digitalizaciones de la institución [Ayuntamiento de Burgos. Archivo Municipal]</v>
      </c>
      <c r="B148" s="8" t="s">
        <v>2395</v>
      </c>
      <c r="C148" s="1" t="s">
        <v>25</v>
      </c>
      <c r="D148" s="1" t="s">
        <v>854</v>
      </c>
      <c r="E148" s="1" t="s">
        <v>590</v>
      </c>
      <c r="F148" s="56" t="s">
        <v>115</v>
      </c>
      <c r="G148" s="8" t="s">
        <v>9</v>
      </c>
      <c r="H148" s="8" t="s">
        <v>72</v>
      </c>
      <c r="I148" s="8" t="s">
        <v>72</v>
      </c>
      <c r="J148" s="11" t="s">
        <v>123</v>
      </c>
      <c r="K148" s="11" t="s">
        <v>123</v>
      </c>
      <c r="L148" s="11" t="s">
        <v>123</v>
      </c>
      <c r="M148" s="54" t="s">
        <v>123</v>
      </c>
      <c r="N148" s="54" t="s">
        <v>123</v>
      </c>
      <c r="O148" s="1"/>
      <c r="P148" s="54" t="s">
        <v>123</v>
      </c>
      <c r="Q148" s="1"/>
      <c r="R148" s="54" t="s">
        <v>123</v>
      </c>
      <c r="S148" s="55" t="s">
        <v>123</v>
      </c>
      <c r="T148" s="1"/>
      <c r="U148" s="54" t="s">
        <v>123</v>
      </c>
      <c r="V148" s="54" t="s">
        <v>123</v>
      </c>
      <c r="W148" s="54" t="s">
        <v>123</v>
      </c>
      <c r="X148" s="1"/>
      <c r="Y148" s="54" t="s">
        <v>123</v>
      </c>
      <c r="Z148" s="54" t="s">
        <v>123</v>
      </c>
      <c r="AA148" s="54" t="s">
        <v>123</v>
      </c>
      <c r="AB148" s="54" t="s">
        <v>123</v>
      </c>
      <c r="AC148" s="54" t="s">
        <v>123</v>
      </c>
      <c r="AD148" s="54" t="s">
        <v>123</v>
      </c>
      <c r="AE148" s="54" t="s">
        <v>123</v>
      </c>
      <c r="AF148" s="54" t="s">
        <v>123</v>
      </c>
      <c r="AG148" s="1"/>
      <c r="AH148" s="54" t="s">
        <v>123</v>
      </c>
      <c r="AI148" s="54" t="s">
        <v>123</v>
      </c>
      <c r="AJ148" s="1"/>
      <c r="AK148" s="1"/>
      <c r="AL148" s="54" t="s">
        <v>123</v>
      </c>
      <c r="AM148" s="1"/>
      <c r="AN148" s="54" t="s">
        <v>123</v>
      </c>
      <c r="AO148" s="1"/>
      <c r="AP148" s="54" t="s">
        <v>123</v>
      </c>
      <c r="AQ148" s="1"/>
      <c r="AR148" s="1"/>
      <c r="AS148" s="1"/>
    </row>
    <row r="149" spans="1:45" ht="28.8" x14ac:dyDescent="0.3">
      <c r="A149" s="1" t="str">
        <f t="shared" si="1"/>
        <v>Digitalizaciones de la institución [Ayuntamiento de Burgos. Biblioteca Pública Municipal de Burgos]</v>
      </c>
      <c r="B149" s="8" t="s">
        <v>2457</v>
      </c>
      <c r="C149" s="1" t="s">
        <v>2040</v>
      </c>
      <c r="D149" s="1" t="s">
        <v>854</v>
      </c>
      <c r="E149" s="1" t="s">
        <v>590</v>
      </c>
      <c r="F149" s="56" t="s">
        <v>115</v>
      </c>
      <c r="G149" s="8" t="s">
        <v>9</v>
      </c>
      <c r="H149" s="8" t="s">
        <v>72</v>
      </c>
      <c r="I149" s="8" t="s">
        <v>72</v>
      </c>
      <c r="J149" s="11" t="s">
        <v>123</v>
      </c>
      <c r="K149" s="11" t="s">
        <v>123</v>
      </c>
      <c r="L149" s="11" t="s">
        <v>123</v>
      </c>
      <c r="M149" s="54" t="s">
        <v>123</v>
      </c>
      <c r="N149" s="54" t="s">
        <v>123</v>
      </c>
      <c r="O149" s="1"/>
      <c r="P149" s="54" t="s">
        <v>123</v>
      </c>
      <c r="Q149" s="1"/>
      <c r="R149" s="54" t="s">
        <v>123</v>
      </c>
      <c r="S149" s="55" t="s">
        <v>123</v>
      </c>
      <c r="T149" s="1"/>
      <c r="U149" s="54" t="s">
        <v>123</v>
      </c>
      <c r="V149" s="54" t="s">
        <v>123</v>
      </c>
      <c r="W149" s="54" t="s">
        <v>123</v>
      </c>
      <c r="X149" s="1"/>
      <c r="Y149" s="54" t="s">
        <v>123</v>
      </c>
      <c r="Z149" s="54" t="s">
        <v>123</v>
      </c>
      <c r="AA149" s="54" t="s">
        <v>123</v>
      </c>
      <c r="AB149" s="54" t="s">
        <v>123</v>
      </c>
      <c r="AC149" s="54" t="s">
        <v>123</v>
      </c>
      <c r="AD149" s="54" t="s">
        <v>123</v>
      </c>
      <c r="AE149" s="54" t="s">
        <v>123</v>
      </c>
      <c r="AF149" s="54" t="s">
        <v>123</v>
      </c>
      <c r="AG149" s="1"/>
      <c r="AH149" s="54" t="s">
        <v>123</v>
      </c>
      <c r="AI149" s="54" t="s">
        <v>123</v>
      </c>
      <c r="AJ149" s="1"/>
      <c r="AK149" s="1"/>
      <c r="AL149" s="54" t="s">
        <v>123</v>
      </c>
      <c r="AM149" s="1"/>
      <c r="AN149" s="54" t="s">
        <v>123</v>
      </c>
      <c r="AO149" s="1"/>
      <c r="AP149" s="54" t="s">
        <v>123</v>
      </c>
      <c r="AQ149" s="1"/>
      <c r="AR149" s="1"/>
      <c r="AS149" s="1"/>
    </row>
    <row r="150" spans="1:45" x14ac:dyDescent="0.3">
      <c r="A150" s="1" t="str">
        <f t="shared" si="1"/>
        <v>Digitalizaciones de la institución [Ayuntamiento de Cabra. Biblioteca Pública Municipal de Cabra "Juan Seca" (Cabra, Córdoba) ]</v>
      </c>
      <c r="B150" s="1" t="s">
        <v>2496</v>
      </c>
      <c r="C150" s="1" t="s">
        <v>2040</v>
      </c>
      <c r="D150" s="1" t="s">
        <v>854</v>
      </c>
      <c r="E150" s="1" t="s">
        <v>620</v>
      </c>
      <c r="F150" s="56" t="s">
        <v>115</v>
      </c>
      <c r="G150" s="8" t="s">
        <v>4</v>
      </c>
      <c r="H150" s="8" t="s">
        <v>54</v>
      </c>
      <c r="I150" s="8" t="s">
        <v>1425</v>
      </c>
      <c r="J150" s="11" t="s">
        <v>123</v>
      </c>
      <c r="K150" s="11" t="s">
        <v>123</v>
      </c>
      <c r="L150" s="11" t="s">
        <v>123</v>
      </c>
      <c r="M150" s="54" t="s">
        <v>123</v>
      </c>
      <c r="N150" s="54" t="s">
        <v>123</v>
      </c>
      <c r="O150" s="1"/>
      <c r="P150" s="54" t="s">
        <v>123</v>
      </c>
      <c r="Q150" s="1"/>
      <c r="R150" s="54" t="s">
        <v>123</v>
      </c>
      <c r="S150" s="55" t="s">
        <v>123</v>
      </c>
      <c r="T150" s="1"/>
      <c r="U150" s="54" t="s">
        <v>123</v>
      </c>
      <c r="V150" s="54" t="s">
        <v>123</v>
      </c>
      <c r="W150" s="54" t="s">
        <v>123</v>
      </c>
      <c r="X150" s="1"/>
      <c r="Y150" s="54" t="s">
        <v>123</v>
      </c>
      <c r="Z150" s="54" t="s">
        <v>123</v>
      </c>
      <c r="AA150" s="54" t="s">
        <v>123</v>
      </c>
      <c r="AB150" s="54" t="s">
        <v>123</v>
      </c>
      <c r="AC150" s="54" t="s">
        <v>123</v>
      </c>
      <c r="AD150" s="54" t="s">
        <v>123</v>
      </c>
      <c r="AE150" s="54" t="s">
        <v>123</v>
      </c>
      <c r="AF150" s="54" t="s">
        <v>123</v>
      </c>
      <c r="AG150" s="1"/>
      <c r="AH150" s="54" t="s">
        <v>123</v>
      </c>
      <c r="AI150" s="54" t="s">
        <v>123</v>
      </c>
      <c r="AJ150" s="1"/>
      <c r="AK150" s="1"/>
      <c r="AL150" s="54" t="s">
        <v>123</v>
      </c>
      <c r="AM150" s="1"/>
      <c r="AN150" s="54" t="s">
        <v>123</v>
      </c>
      <c r="AO150" s="1"/>
      <c r="AP150" s="54" t="s">
        <v>123</v>
      </c>
      <c r="AQ150" s="1"/>
      <c r="AR150" s="1"/>
      <c r="AS150" s="1"/>
    </row>
    <row r="151" spans="1:45" x14ac:dyDescent="0.3">
      <c r="A151" s="1" t="str">
        <f t="shared" si="1"/>
        <v>Digitalizaciones de la institución [Ayuntamiento de Cádiz. Biblioteca Pública Municipal de Cádiz "José Celestino Mutis" (Cádiz)]</v>
      </c>
      <c r="B151" s="1" t="s">
        <v>2497</v>
      </c>
      <c r="C151" s="1" t="s">
        <v>2040</v>
      </c>
      <c r="D151" s="1" t="s">
        <v>854</v>
      </c>
      <c r="E151" s="1" t="s">
        <v>620</v>
      </c>
      <c r="F151" s="56" t="s">
        <v>115</v>
      </c>
      <c r="G151" s="8" t="s">
        <v>4</v>
      </c>
      <c r="H151" s="8" t="s">
        <v>53</v>
      </c>
      <c r="I151" s="8" t="s">
        <v>53</v>
      </c>
      <c r="J151" s="11" t="s">
        <v>123</v>
      </c>
      <c r="K151" s="11" t="s">
        <v>123</v>
      </c>
      <c r="L151" s="11" t="s">
        <v>123</v>
      </c>
      <c r="M151" s="54" t="s">
        <v>123</v>
      </c>
      <c r="N151" s="54" t="s">
        <v>123</v>
      </c>
      <c r="O151" s="1"/>
      <c r="P151" s="54" t="s">
        <v>123</v>
      </c>
      <c r="Q151" s="1"/>
      <c r="R151" s="54" t="s">
        <v>123</v>
      </c>
      <c r="S151" s="55" t="s">
        <v>123</v>
      </c>
      <c r="T151" s="1"/>
      <c r="U151" s="54" t="s">
        <v>123</v>
      </c>
      <c r="V151" s="54" t="s">
        <v>123</v>
      </c>
      <c r="W151" s="54" t="s">
        <v>123</v>
      </c>
      <c r="X151" s="1"/>
      <c r="Y151" s="54" t="s">
        <v>123</v>
      </c>
      <c r="Z151" s="54" t="s">
        <v>123</v>
      </c>
      <c r="AA151" s="54" t="s">
        <v>123</v>
      </c>
      <c r="AB151" s="54" t="s">
        <v>123</v>
      </c>
      <c r="AC151" s="54" t="s">
        <v>123</v>
      </c>
      <c r="AD151" s="54" t="s">
        <v>123</v>
      </c>
      <c r="AE151" s="54" t="s">
        <v>123</v>
      </c>
      <c r="AF151" s="54" t="s">
        <v>123</v>
      </c>
      <c r="AG151" s="1"/>
      <c r="AH151" s="54" t="s">
        <v>123</v>
      </c>
      <c r="AI151" s="54" t="s">
        <v>123</v>
      </c>
      <c r="AJ151" s="1"/>
      <c r="AK151" s="1"/>
      <c r="AL151" s="54" t="s">
        <v>123</v>
      </c>
      <c r="AM151" s="1"/>
      <c r="AN151" s="54" t="s">
        <v>123</v>
      </c>
      <c r="AO151" s="1"/>
      <c r="AP151" s="54" t="s">
        <v>123</v>
      </c>
      <c r="AQ151" s="1"/>
      <c r="AR151" s="1"/>
      <c r="AS151" s="1"/>
    </row>
    <row r="152" spans="1:45" x14ac:dyDescent="0.3">
      <c r="A152" s="1" t="str">
        <f t="shared" si="1"/>
        <v>Digitalizaciones de la institución [Ayuntamiento de Caldas. Biblioteca Pública Municipal de Caldas de REis "P.M. Martínez Ferro"]</v>
      </c>
      <c r="B152" s="1" t="s">
        <v>2458</v>
      </c>
      <c r="C152" s="1" t="s">
        <v>2040</v>
      </c>
      <c r="D152" s="68" t="s">
        <v>854</v>
      </c>
      <c r="E152" s="1" t="s">
        <v>646</v>
      </c>
      <c r="F152" s="56" t="s">
        <v>115</v>
      </c>
      <c r="G152" s="8" t="s">
        <v>2</v>
      </c>
      <c r="H152" s="8" t="s">
        <v>92</v>
      </c>
      <c r="I152" s="8" t="s">
        <v>2105</v>
      </c>
      <c r="J152" s="11" t="s">
        <v>123</v>
      </c>
      <c r="K152" s="11" t="s">
        <v>123</v>
      </c>
      <c r="L152" s="11" t="s">
        <v>123</v>
      </c>
      <c r="M152" s="54" t="s">
        <v>123</v>
      </c>
      <c r="N152" s="54" t="s">
        <v>123</v>
      </c>
      <c r="O152" s="1"/>
      <c r="P152" s="54" t="s">
        <v>123</v>
      </c>
      <c r="Q152" s="1"/>
      <c r="R152" s="54" t="s">
        <v>123</v>
      </c>
      <c r="S152" s="55" t="s">
        <v>123</v>
      </c>
      <c r="T152" s="1"/>
      <c r="U152" s="54" t="s">
        <v>123</v>
      </c>
      <c r="V152" s="54" t="s">
        <v>123</v>
      </c>
      <c r="W152" s="54" t="s">
        <v>123</v>
      </c>
      <c r="X152" s="1"/>
      <c r="Y152" s="54" t="s">
        <v>123</v>
      </c>
      <c r="Z152" s="54" t="s">
        <v>123</v>
      </c>
      <c r="AA152" s="54" t="s">
        <v>123</v>
      </c>
      <c r="AB152" s="54" t="s">
        <v>123</v>
      </c>
      <c r="AC152" s="54" t="s">
        <v>123</v>
      </c>
      <c r="AD152" s="54" t="s">
        <v>123</v>
      </c>
      <c r="AE152" s="54" t="s">
        <v>123</v>
      </c>
      <c r="AF152" s="54" t="s">
        <v>123</v>
      </c>
      <c r="AG152" s="1"/>
      <c r="AH152" s="54" t="s">
        <v>123</v>
      </c>
      <c r="AI152" s="54" t="s">
        <v>123</v>
      </c>
      <c r="AJ152" s="1"/>
      <c r="AK152" s="1"/>
      <c r="AL152" s="54" t="s">
        <v>123</v>
      </c>
      <c r="AM152" s="1"/>
      <c r="AN152" s="54" t="s">
        <v>123</v>
      </c>
      <c r="AO152" s="1"/>
      <c r="AP152" s="54" t="s">
        <v>123</v>
      </c>
      <c r="AQ152" s="1"/>
      <c r="AR152" s="1"/>
      <c r="AS152" s="1"/>
    </row>
    <row r="153" spans="1:45" x14ac:dyDescent="0.3">
      <c r="A153" s="68" t="str">
        <f t="shared" si="1"/>
        <v>Digitalizaciones de la institución [Ayuntamiento de Constantina. Biblioteca Pública Municipal de Constantina (Sevilla)]</v>
      </c>
      <c r="B153" s="68" t="s">
        <v>2463</v>
      </c>
      <c r="C153" s="68" t="s">
        <v>2040</v>
      </c>
      <c r="D153" s="68" t="s">
        <v>854</v>
      </c>
      <c r="E153" s="1" t="s">
        <v>620</v>
      </c>
      <c r="F153" s="70" t="s">
        <v>115</v>
      </c>
      <c r="G153" s="69" t="s">
        <v>4</v>
      </c>
      <c r="H153" s="69" t="s">
        <v>59</v>
      </c>
      <c r="I153" s="69" t="s">
        <v>2097</v>
      </c>
      <c r="J153" s="11" t="s">
        <v>123</v>
      </c>
      <c r="K153" s="11" t="s">
        <v>123</v>
      </c>
      <c r="L153" s="11" t="s">
        <v>123</v>
      </c>
      <c r="M153" s="54" t="s">
        <v>123</v>
      </c>
      <c r="N153" s="54" t="s">
        <v>123</v>
      </c>
      <c r="O153" s="68"/>
      <c r="P153" s="54" t="s">
        <v>123</v>
      </c>
      <c r="Q153" s="68"/>
      <c r="R153" s="54" t="s">
        <v>123</v>
      </c>
      <c r="S153" s="55" t="s">
        <v>123</v>
      </c>
      <c r="T153" s="68"/>
      <c r="U153" s="54" t="s">
        <v>123</v>
      </c>
      <c r="V153" s="54" t="s">
        <v>123</v>
      </c>
      <c r="W153" s="54" t="s">
        <v>123</v>
      </c>
      <c r="X153" s="68"/>
      <c r="Y153" s="54" t="s">
        <v>123</v>
      </c>
      <c r="Z153" s="54" t="s">
        <v>123</v>
      </c>
      <c r="AA153" s="54" t="s">
        <v>123</v>
      </c>
      <c r="AB153" s="54" t="s">
        <v>123</v>
      </c>
      <c r="AC153" s="54" t="s">
        <v>123</v>
      </c>
      <c r="AD153" s="54" t="s">
        <v>123</v>
      </c>
      <c r="AE153" s="54" t="s">
        <v>123</v>
      </c>
      <c r="AF153" s="54" t="s">
        <v>123</v>
      </c>
      <c r="AG153" s="68"/>
      <c r="AH153" s="54" t="s">
        <v>123</v>
      </c>
      <c r="AI153" s="54" t="s">
        <v>123</v>
      </c>
      <c r="AJ153" s="68"/>
      <c r="AK153" s="68"/>
      <c r="AL153" s="54" t="s">
        <v>123</v>
      </c>
      <c r="AM153" s="68"/>
      <c r="AN153" s="54" t="s">
        <v>123</v>
      </c>
      <c r="AO153" s="68"/>
      <c r="AP153" s="54" t="s">
        <v>123</v>
      </c>
      <c r="AQ153" s="68"/>
      <c r="AR153" s="1"/>
      <c r="AS153" s="68"/>
    </row>
    <row r="154" spans="1:45" ht="94.2" customHeight="1" x14ac:dyDescent="0.3">
      <c r="A154" s="1" t="str">
        <f t="shared" si="1"/>
        <v>Digitalizaciones de la institución [Ayuntamiento de Eibar. Biblioteca Pública Municipal de Eibar "Juan San Martín de Eibar"]</v>
      </c>
      <c r="B154" s="1" t="s">
        <v>2466</v>
      </c>
      <c r="C154" s="1" t="s">
        <v>2040</v>
      </c>
      <c r="D154" s="1" t="s">
        <v>854</v>
      </c>
      <c r="E154" s="1" t="s">
        <v>309</v>
      </c>
      <c r="F154" s="56" t="s">
        <v>115</v>
      </c>
      <c r="G154" s="8" t="s">
        <v>17</v>
      </c>
      <c r="H154" s="8" t="s">
        <v>98</v>
      </c>
      <c r="I154" s="8" t="s">
        <v>2133</v>
      </c>
      <c r="J154" s="11" t="s">
        <v>123</v>
      </c>
      <c r="K154" s="11" t="s">
        <v>123</v>
      </c>
      <c r="L154" s="11" t="s">
        <v>123</v>
      </c>
      <c r="M154" s="54" t="s">
        <v>123</v>
      </c>
      <c r="N154" s="54" t="s">
        <v>123</v>
      </c>
      <c r="O154" s="1"/>
      <c r="P154" s="54" t="s">
        <v>123</v>
      </c>
      <c r="Q154" s="1"/>
      <c r="R154" s="54" t="s">
        <v>123</v>
      </c>
      <c r="S154" s="55" t="s">
        <v>123</v>
      </c>
      <c r="T154" s="1"/>
      <c r="U154" s="54" t="s">
        <v>123</v>
      </c>
      <c r="V154" s="54" t="s">
        <v>123</v>
      </c>
      <c r="W154" s="54" t="s">
        <v>123</v>
      </c>
      <c r="X154" s="1"/>
      <c r="Y154" s="54" t="s">
        <v>123</v>
      </c>
      <c r="Z154" s="54" t="s">
        <v>123</v>
      </c>
      <c r="AA154" s="54" t="s">
        <v>123</v>
      </c>
      <c r="AB154" s="54" t="s">
        <v>123</v>
      </c>
      <c r="AC154" s="54" t="s">
        <v>123</v>
      </c>
      <c r="AD154" s="54" t="s">
        <v>123</v>
      </c>
      <c r="AE154" s="54" t="s">
        <v>123</v>
      </c>
      <c r="AF154" s="54" t="s">
        <v>123</v>
      </c>
      <c r="AG154" s="1"/>
      <c r="AH154" s="54" t="s">
        <v>123</v>
      </c>
      <c r="AI154" s="54" t="s">
        <v>123</v>
      </c>
      <c r="AJ154" s="1"/>
      <c r="AK154" s="1"/>
      <c r="AL154" s="54" t="s">
        <v>123</v>
      </c>
      <c r="AM154" s="1"/>
      <c r="AN154" s="54" t="s">
        <v>123</v>
      </c>
      <c r="AO154" s="1"/>
      <c r="AP154" s="54" t="s">
        <v>123</v>
      </c>
      <c r="AQ154" s="1"/>
      <c r="AR154" s="1"/>
      <c r="AS154" s="1"/>
    </row>
    <row r="155" spans="1:45" ht="48" customHeight="1" x14ac:dyDescent="0.3">
      <c r="A155" s="1" t="str">
        <f t="shared" si="1"/>
        <v>Digitalizaciones de la institución [Ayuntamiento de Ermua. Biblioteca Pública Municpal de Ermua]</v>
      </c>
      <c r="B155" s="1" t="s">
        <v>2501</v>
      </c>
      <c r="C155" s="68" t="s">
        <v>2040</v>
      </c>
      <c r="D155" s="68" t="s">
        <v>854</v>
      </c>
      <c r="E155" s="68" t="s">
        <v>309</v>
      </c>
      <c r="F155" s="70" t="s">
        <v>115</v>
      </c>
      <c r="G155" s="69" t="s">
        <v>17</v>
      </c>
      <c r="H155" s="69" t="s">
        <v>99</v>
      </c>
      <c r="I155" s="69" t="s">
        <v>2129</v>
      </c>
      <c r="J155" s="11" t="s">
        <v>123</v>
      </c>
      <c r="K155" s="11" t="s">
        <v>123</v>
      </c>
      <c r="L155" s="11" t="s">
        <v>123</v>
      </c>
      <c r="M155" s="54" t="s">
        <v>123</v>
      </c>
      <c r="N155" s="54" t="s">
        <v>123</v>
      </c>
      <c r="O155" s="1"/>
      <c r="P155" s="54" t="s">
        <v>123</v>
      </c>
      <c r="Q155" s="1"/>
      <c r="R155" s="54" t="s">
        <v>123</v>
      </c>
      <c r="S155" s="55" t="s">
        <v>123</v>
      </c>
      <c r="T155" s="1"/>
      <c r="U155" s="54" t="s">
        <v>123</v>
      </c>
      <c r="V155" s="54" t="s">
        <v>123</v>
      </c>
      <c r="W155" s="54" t="s">
        <v>123</v>
      </c>
      <c r="X155" s="1"/>
      <c r="Y155" s="54" t="s">
        <v>123</v>
      </c>
      <c r="Z155" s="54" t="s">
        <v>123</v>
      </c>
      <c r="AA155" s="54" t="s">
        <v>123</v>
      </c>
      <c r="AB155" s="54" t="s">
        <v>123</v>
      </c>
      <c r="AC155" s="54" t="s">
        <v>123</v>
      </c>
      <c r="AD155" s="54" t="s">
        <v>123</v>
      </c>
      <c r="AE155" s="54" t="s">
        <v>123</v>
      </c>
      <c r="AF155" s="54" t="s">
        <v>123</v>
      </c>
      <c r="AG155" s="1"/>
      <c r="AH155" s="54" t="s">
        <v>123</v>
      </c>
      <c r="AI155" s="54" t="s">
        <v>123</v>
      </c>
      <c r="AJ155" s="1"/>
      <c r="AK155" s="1"/>
      <c r="AL155" s="54" t="s">
        <v>123</v>
      </c>
      <c r="AM155" s="1"/>
      <c r="AN155" s="54" t="s">
        <v>123</v>
      </c>
      <c r="AO155" s="1"/>
      <c r="AP155" s="54" t="s">
        <v>123</v>
      </c>
      <c r="AQ155" s="1"/>
      <c r="AR155" s="1"/>
      <c r="AS155" s="1"/>
    </row>
    <row r="156" spans="1:45" ht="102" customHeight="1" x14ac:dyDescent="0.3">
      <c r="A156" s="1" t="str">
        <f t="shared" si="1"/>
        <v>Digitalizaciones de la institución [Ayuntamiento de Getxo. Bibliotecas municipales]</v>
      </c>
      <c r="B156" s="1" t="s">
        <v>2349</v>
      </c>
      <c r="C156" s="1" t="s">
        <v>2040</v>
      </c>
      <c r="D156" s="1" t="s">
        <v>854</v>
      </c>
      <c r="E156" s="1" t="s">
        <v>309</v>
      </c>
      <c r="F156" s="56" t="s">
        <v>115</v>
      </c>
      <c r="G156" s="8" t="s">
        <v>17</v>
      </c>
      <c r="H156" s="8" t="s">
        <v>99</v>
      </c>
      <c r="I156" s="8" t="s">
        <v>2131</v>
      </c>
      <c r="J156" s="11" t="s">
        <v>123</v>
      </c>
      <c r="K156" s="11" t="s">
        <v>123</v>
      </c>
      <c r="L156" s="11" t="s">
        <v>123</v>
      </c>
      <c r="M156" s="54" t="s">
        <v>123</v>
      </c>
      <c r="N156" s="54" t="s">
        <v>123</v>
      </c>
      <c r="O156" s="1"/>
      <c r="P156" s="54" t="s">
        <v>123</v>
      </c>
      <c r="Q156" s="1"/>
      <c r="R156" s="54" t="s">
        <v>123</v>
      </c>
      <c r="S156" s="55" t="s">
        <v>123</v>
      </c>
      <c r="T156" s="1"/>
      <c r="U156" s="54" t="s">
        <v>123</v>
      </c>
      <c r="V156" s="54" t="s">
        <v>123</v>
      </c>
      <c r="W156" s="54" t="s">
        <v>123</v>
      </c>
      <c r="X156" s="1"/>
      <c r="Y156" s="54" t="s">
        <v>123</v>
      </c>
      <c r="Z156" s="54" t="s">
        <v>123</v>
      </c>
      <c r="AA156" s="54" t="s">
        <v>123</v>
      </c>
      <c r="AB156" s="54" t="s">
        <v>123</v>
      </c>
      <c r="AC156" s="54" t="s">
        <v>123</v>
      </c>
      <c r="AD156" s="54" t="s">
        <v>123</v>
      </c>
      <c r="AE156" s="54" t="s">
        <v>123</v>
      </c>
      <c r="AF156" s="54" t="s">
        <v>123</v>
      </c>
      <c r="AG156" s="1"/>
      <c r="AH156" s="54" t="s">
        <v>123</v>
      </c>
      <c r="AI156" s="54" t="s">
        <v>123</v>
      </c>
      <c r="AJ156" s="1"/>
      <c r="AK156" s="1"/>
      <c r="AL156" s="54" t="s">
        <v>123</v>
      </c>
      <c r="AM156" s="1"/>
      <c r="AN156" s="54" t="s">
        <v>123</v>
      </c>
      <c r="AO156" s="1"/>
      <c r="AP156" s="54" t="s">
        <v>123</v>
      </c>
      <c r="AQ156" s="1"/>
      <c r="AR156" s="1"/>
      <c r="AS156" s="1"/>
    </row>
    <row r="157" spans="1:45" x14ac:dyDescent="0.3">
      <c r="A157" s="1" t="str">
        <f t="shared" si="1"/>
        <v>Digitalizaciones de la institución [Ayuntamiento de Granolleres. Archivo Municipal]</v>
      </c>
      <c r="B157" s="1" t="s">
        <v>2391</v>
      </c>
      <c r="C157" s="1" t="s">
        <v>25</v>
      </c>
      <c r="D157" s="1" t="s">
        <v>854</v>
      </c>
      <c r="E157" s="1" t="s">
        <v>1576</v>
      </c>
      <c r="F157" s="56" t="s">
        <v>115</v>
      </c>
      <c r="G157" s="8" t="s">
        <v>16</v>
      </c>
      <c r="H157" s="8" t="s">
        <v>80</v>
      </c>
      <c r="I157" s="8" t="s">
        <v>2080</v>
      </c>
      <c r="J157" s="11" t="s">
        <v>123</v>
      </c>
      <c r="K157" s="11" t="s">
        <v>123</v>
      </c>
      <c r="L157" s="11" t="s">
        <v>123</v>
      </c>
      <c r="M157" s="54" t="s">
        <v>123</v>
      </c>
      <c r="N157" s="54" t="s">
        <v>123</v>
      </c>
      <c r="O157" s="1"/>
      <c r="P157" s="54" t="s">
        <v>123</v>
      </c>
      <c r="Q157" s="1"/>
      <c r="R157" s="54" t="s">
        <v>123</v>
      </c>
      <c r="S157" s="55" t="s">
        <v>123</v>
      </c>
      <c r="T157" s="1"/>
      <c r="U157" s="54" t="s">
        <v>123</v>
      </c>
      <c r="V157" s="54" t="s">
        <v>123</v>
      </c>
      <c r="W157" s="54" t="s">
        <v>123</v>
      </c>
      <c r="X157" s="1"/>
      <c r="Y157" s="54" t="s">
        <v>123</v>
      </c>
      <c r="Z157" s="54" t="s">
        <v>123</v>
      </c>
      <c r="AA157" s="54" t="s">
        <v>123</v>
      </c>
      <c r="AB157" s="54" t="s">
        <v>123</v>
      </c>
      <c r="AC157" s="54" t="s">
        <v>123</v>
      </c>
      <c r="AD157" s="54" t="s">
        <v>123</v>
      </c>
      <c r="AE157" s="54" t="s">
        <v>123</v>
      </c>
      <c r="AF157" s="54" t="s">
        <v>123</v>
      </c>
      <c r="AG157" s="1"/>
      <c r="AH157" s="54" t="s">
        <v>123</v>
      </c>
      <c r="AI157" s="54" t="s">
        <v>123</v>
      </c>
      <c r="AJ157" s="1"/>
      <c r="AK157" s="1"/>
      <c r="AL157" s="54" t="s">
        <v>123</v>
      </c>
      <c r="AM157" s="1"/>
      <c r="AN157" s="54" t="s">
        <v>123</v>
      </c>
      <c r="AO157" s="1"/>
      <c r="AP157" s="54" t="s">
        <v>123</v>
      </c>
      <c r="AQ157" s="1"/>
      <c r="AR157" s="1"/>
      <c r="AS157" s="1"/>
    </row>
    <row r="158" spans="1:45" x14ac:dyDescent="0.3">
      <c r="A158" s="1" t="str">
        <f t="shared" si="1"/>
        <v>Digitalizaciones de la institución [Ayuntamiento de Guadalix. Archivo Histórico Municipal de Guadalix]</v>
      </c>
      <c r="B158" s="1" t="s">
        <v>2389</v>
      </c>
      <c r="C158" s="1" t="s">
        <v>25</v>
      </c>
      <c r="D158" s="1" t="s">
        <v>854</v>
      </c>
      <c r="E158" s="1" t="s">
        <v>620</v>
      </c>
      <c r="F158" s="56" t="s">
        <v>115</v>
      </c>
      <c r="G158" s="8" t="s">
        <v>93</v>
      </c>
      <c r="H158" s="8" t="s">
        <v>6</v>
      </c>
      <c r="I158" s="8" t="s">
        <v>2094</v>
      </c>
      <c r="J158" s="11" t="s">
        <v>123</v>
      </c>
      <c r="K158" s="11" t="s">
        <v>123</v>
      </c>
      <c r="L158" s="11" t="s">
        <v>123</v>
      </c>
      <c r="M158" s="54" t="s">
        <v>123</v>
      </c>
      <c r="N158" s="54" t="s">
        <v>123</v>
      </c>
      <c r="O158" s="1"/>
      <c r="P158" s="54" t="s">
        <v>123</v>
      </c>
      <c r="Q158" s="1"/>
      <c r="R158" s="54" t="s">
        <v>123</v>
      </c>
      <c r="S158" s="55" t="s">
        <v>123</v>
      </c>
      <c r="T158" s="1"/>
      <c r="U158" s="54" t="s">
        <v>123</v>
      </c>
      <c r="V158" s="54" t="s">
        <v>123</v>
      </c>
      <c r="W158" s="54" t="s">
        <v>123</v>
      </c>
      <c r="X158" s="1"/>
      <c r="Y158" s="54" t="s">
        <v>123</v>
      </c>
      <c r="Z158" s="54" t="s">
        <v>123</v>
      </c>
      <c r="AA158" s="54" t="s">
        <v>123</v>
      </c>
      <c r="AB158" s="54" t="s">
        <v>123</v>
      </c>
      <c r="AC158" s="54" t="s">
        <v>123</v>
      </c>
      <c r="AD158" s="54" t="s">
        <v>123</v>
      </c>
      <c r="AE158" s="54" t="s">
        <v>123</v>
      </c>
      <c r="AF158" s="54" t="s">
        <v>123</v>
      </c>
      <c r="AG158" s="1"/>
      <c r="AH158" s="54" t="s">
        <v>123</v>
      </c>
      <c r="AI158" s="54" t="s">
        <v>123</v>
      </c>
      <c r="AJ158" s="1"/>
      <c r="AK158" s="1"/>
      <c r="AL158" s="54" t="s">
        <v>123</v>
      </c>
      <c r="AM158" s="1"/>
      <c r="AN158" s="54" t="s">
        <v>123</v>
      </c>
      <c r="AO158" s="1"/>
      <c r="AP158" s="54" t="s">
        <v>123</v>
      </c>
      <c r="AQ158" s="1"/>
      <c r="AR158" s="1"/>
      <c r="AS158" s="1"/>
    </row>
    <row r="159" spans="1:45" x14ac:dyDescent="0.3">
      <c r="A159" s="1" t="str">
        <f t="shared" si="1"/>
        <v>Digitalizaciones de la institución [Ayuntamiento de Guadix. Biblioteca Pública Municipal de Guadix "Escritor José Asenjo Sedaño"]</v>
      </c>
      <c r="B159" s="1" t="s">
        <v>2445</v>
      </c>
      <c r="C159" s="1" t="s">
        <v>2040</v>
      </c>
      <c r="D159" s="1" t="s">
        <v>854</v>
      </c>
      <c r="E159" s="1" t="s">
        <v>620</v>
      </c>
      <c r="F159" s="56" t="s">
        <v>115</v>
      </c>
      <c r="G159" s="8" t="s">
        <v>4</v>
      </c>
      <c r="H159" s="8" t="s">
        <v>55</v>
      </c>
      <c r="I159" s="8" t="s">
        <v>2069</v>
      </c>
      <c r="J159" s="11" t="s">
        <v>123</v>
      </c>
      <c r="K159" s="11" t="s">
        <v>123</v>
      </c>
      <c r="L159" s="11" t="s">
        <v>123</v>
      </c>
      <c r="M159" s="54" t="s">
        <v>123</v>
      </c>
      <c r="N159" s="54" t="s">
        <v>123</v>
      </c>
      <c r="O159" s="1"/>
      <c r="P159" s="54" t="s">
        <v>123</v>
      </c>
      <c r="Q159" s="1"/>
      <c r="R159" s="54" t="s">
        <v>123</v>
      </c>
      <c r="S159" s="55" t="s">
        <v>123</v>
      </c>
      <c r="T159" s="1"/>
      <c r="U159" s="54" t="s">
        <v>123</v>
      </c>
      <c r="V159" s="54" t="s">
        <v>123</v>
      </c>
      <c r="W159" s="54" t="s">
        <v>123</v>
      </c>
      <c r="X159" s="1"/>
      <c r="Y159" s="54" t="s">
        <v>123</v>
      </c>
      <c r="Z159" s="54" t="s">
        <v>123</v>
      </c>
      <c r="AA159" s="54" t="s">
        <v>123</v>
      </c>
      <c r="AB159" s="54" t="s">
        <v>123</v>
      </c>
      <c r="AC159" s="54" t="s">
        <v>123</v>
      </c>
      <c r="AD159" s="54" t="s">
        <v>123</v>
      </c>
      <c r="AE159" s="54" t="s">
        <v>123</v>
      </c>
      <c r="AF159" s="54" t="s">
        <v>123</v>
      </c>
      <c r="AG159" s="1"/>
      <c r="AH159" s="54" t="s">
        <v>123</v>
      </c>
      <c r="AI159" s="54" t="s">
        <v>123</v>
      </c>
      <c r="AJ159" s="1"/>
      <c r="AK159" s="1"/>
      <c r="AL159" s="54" t="s">
        <v>123</v>
      </c>
      <c r="AM159" s="1"/>
      <c r="AN159" s="54" t="s">
        <v>123</v>
      </c>
      <c r="AO159" s="1"/>
      <c r="AP159" s="54" t="s">
        <v>123</v>
      </c>
      <c r="AQ159" s="1"/>
      <c r="AR159" s="1"/>
      <c r="AS159" s="1"/>
    </row>
    <row r="160" spans="1:45" x14ac:dyDescent="0.3">
      <c r="A160" s="1" t="str">
        <f t="shared" si="1"/>
        <v>Digitalizaciones de la institución [Ayuntamiento de Irún]</v>
      </c>
      <c r="B160" s="1" t="s">
        <v>1776</v>
      </c>
      <c r="C160" s="1" t="s">
        <v>2040</v>
      </c>
      <c r="D160" s="1" t="s">
        <v>854</v>
      </c>
      <c r="E160" s="1" t="s">
        <v>309</v>
      </c>
      <c r="F160" s="56" t="s">
        <v>115</v>
      </c>
      <c r="G160" s="8" t="s">
        <v>17</v>
      </c>
      <c r="H160" s="8" t="s">
        <v>98</v>
      </c>
      <c r="I160" s="8" t="s">
        <v>2130</v>
      </c>
      <c r="J160" s="11" t="s">
        <v>123</v>
      </c>
      <c r="K160" s="11" t="s">
        <v>123</v>
      </c>
      <c r="L160" s="11" t="s">
        <v>123</v>
      </c>
      <c r="M160" s="54" t="s">
        <v>123</v>
      </c>
      <c r="N160" s="54" t="s">
        <v>123</v>
      </c>
      <c r="O160" s="1"/>
      <c r="P160" s="54" t="s">
        <v>123</v>
      </c>
      <c r="Q160" s="1"/>
      <c r="R160" s="54" t="s">
        <v>123</v>
      </c>
      <c r="S160" s="55" t="s">
        <v>123</v>
      </c>
      <c r="T160" s="1"/>
      <c r="U160" s="54" t="s">
        <v>123</v>
      </c>
      <c r="V160" s="54" t="s">
        <v>123</v>
      </c>
      <c r="W160" s="54" t="s">
        <v>123</v>
      </c>
      <c r="X160" s="1"/>
      <c r="Y160" s="54" t="s">
        <v>123</v>
      </c>
      <c r="Z160" s="54" t="s">
        <v>123</v>
      </c>
      <c r="AA160" s="54" t="s">
        <v>123</v>
      </c>
      <c r="AB160" s="54" t="s">
        <v>123</v>
      </c>
      <c r="AC160" s="54" t="s">
        <v>123</v>
      </c>
      <c r="AD160" s="54" t="s">
        <v>123</v>
      </c>
      <c r="AE160" s="54" t="s">
        <v>123</v>
      </c>
      <c r="AF160" s="54" t="s">
        <v>123</v>
      </c>
      <c r="AG160" s="1"/>
      <c r="AH160" s="54" t="s">
        <v>123</v>
      </c>
      <c r="AI160" s="54" t="s">
        <v>123</v>
      </c>
      <c r="AJ160" s="1"/>
      <c r="AK160" s="1"/>
      <c r="AL160" s="54" t="s">
        <v>123</v>
      </c>
      <c r="AM160" s="1"/>
      <c r="AN160" s="54" t="s">
        <v>123</v>
      </c>
      <c r="AO160" s="1"/>
      <c r="AP160" s="54" t="s">
        <v>123</v>
      </c>
      <c r="AQ160" s="1"/>
      <c r="AR160" s="1"/>
      <c r="AS160" s="1"/>
    </row>
    <row r="161" spans="1:45" x14ac:dyDescent="0.3">
      <c r="A161" s="1" t="str">
        <f t="shared" si="1"/>
        <v>Digitalizaciones de la institución [Ayuntamiento de Jerez de la Frontera. Biblioteca Pública Municipal Central (Jerez de la Frontera, Cádiz)]</v>
      </c>
      <c r="B161" s="1" t="s">
        <v>2450</v>
      </c>
      <c r="C161" s="1" t="s">
        <v>2040</v>
      </c>
      <c r="D161" s="1" t="s">
        <v>854</v>
      </c>
      <c r="E161" s="1" t="s">
        <v>620</v>
      </c>
      <c r="F161" s="56" t="s">
        <v>115</v>
      </c>
      <c r="G161" s="8" t="s">
        <v>4</v>
      </c>
      <c r="H161" s="8" t="s">
        <v>53</v>
      </c>
      <c r="I161" s="8" t="s">
        <v>1386</v>
      </c>
      <c r="J161" s="11" t="s">
        <v>123</v>
      </c>
      <c r="K161" s="11" t="s">
        <v>123</v>
      </c>
      <c r="L161" s="11" t="s">
        <v>123</v>
      </c>
      <c r="M161" s="54" t="s">
        <v>123</v>
      </c>
      <c r="N161" s="54" t="s">
        <v>123</v>
      </c>
      <c r="O161" s="1"/>
      <c r="P161" s="54" t="s">
        <v>123</v>
      </c>
      <c r="Q161" s="1"/>
      <c r="R161" s="54" t="s">
        <v>123</v>
      </c>
      <c r="S161" s="55" t="s">
        <v>123</v>
      </c>
      <c r="T161" s="1"/>
      <c r="U161" s="54" t="s">
        <v>123</v>
      </c>
      <c r="V161" s="54" t="s">
        <v>123</v>
      </c>
      <c r="W161" s="54" t="s">
        <v>123</v>
      </c>
      <c r="X161" s="1"/>
      <c r="Y161" s="54" t="s">
        <v>123</v>
      </c>
      <c r="Z161" s="54" t="s">
        <v>123</v>
      </c>
      <c r="AA161" s="54" t="s">
        <v>123</v>
      </c>
      <c r="AB161" s="54" t="s">
        <v>123</v>
      </c>
      <c r="AC161" s="54" t="s">
        <v>123</v>
      </c>
      <c r="AD161" s="54" t="s">
        <v>123</v>
      </c>
      <c r="AE161" s="54" t="s">
        <v>123</v>
      </c>
      <c r="AF161" s="54" t="s">
        <v>123</v>
      </c>
      <c r="AG161" s="1"/>
      <c r="AH161" s="54" t="s">
        <v>123</v>
      </c>
      <c r="AI161" s="54" t="s">
        <v>123</v>
      </c>
      <c r="AJ161" s="1"/>
      <c r="AK161" s="1"/>
      <c r="AL161" s="54" t="s">
        <v>123</v>
      </c>
      <c r="AM161" s="1"/>
      <c r="AN161" s="54" t="s">
        <v>123</v>
      </c>
      <c r="AO161" s="1"/>
      <c r="AP161" s="54" t="s">
        <v>123</v>
      </c>
      <c r="AQ161" s="1"/>
      <c r="AR161" s="1"/>
      <c r="AS161" s="1"/>
    </row>
    <row r="162" spans="1:45" x14ac:dyDescent="0.3">
      <c r="A162" s="1" t="str">
        <f t="shared" si="1"/>
        <v>Digitalizaciones de la institución [Ayuntamiento de Juneda]</v>
      </c>
      <c r="B162" s="1" t="s">
        <v>1756</v>
      </c>
      <c r="C162" s="1" t="s">
        <v>2040</v>
      </c>
      <c r="D162" s="1" t="s">
        <v>854</v>
      </c>
      <c r="E162" s="1" t="s">
        <v>1135</v>
      </c>
      <c r="F162" s="56" t="s">
        <v>115</v>
      </c>
      <c r="G162" s="8" t="s">
        <v>16</v>
      </c>
      <c r="H162" s="8" t="s">
        <v>82</v>
      </c>
      <c r="I162" s="8" t="s">
        <v>2056</v>
      </c>
      <c r="J162" s="11" t="s">
        <v>123</v>
      </c>
      <c r="K162" s="11" t="s">
        <v>123</v>
      </c>
      <c r="L162" s="11" t="s">
        <v>123</v>
      </c>
      <c r="M162" s="54" t="s">
        <v>123</v>
      </c>
      <c r="N162" s="54" t="s">
        <v>123</v>
      </c>
      <c r="O162" s="1"/>
      <c r="P162" s="54" t="s">
        <v>123</v>
      </c>
      <c r="Q162" s="1"/>
      <c r="R162" s="54" t="s">
        <v>123</v>
      </c>
      <c r="S162" s="55" t="s">
        <v>123</v>
      </c>
      <c r="T162" s="1"/>
      <c r="U162" s="54" t="s">
        <v>123</v>
      </c>
      <c r="V162" s="54" t="s">
        <v>123</v>
      </c>
      <c r="W162" s="54" t="s">
        <v>123</v>
      </c>
      <c r="X162" s="1"/>
      <c r="Y162" s="54" t="s">
        <v>123</v>
      </c>
      <c r="Z162" s="54" t="s">
        <v>123</v>
      </c>
      <c r="AA162" s="54" t="s">
        <v>123</v>
      </c>
      <c r="AB162" s="54" t="s">
        <v>123</v>
      </c>
      <c r="AC162" s="54" t="s">
        <v>123</v>
      </c>
      <c r="AD162" s="54" t="s">
        <v>123</v>
      </c>
      <c r="AE162" s="54" t="s">
        <v>123</v>
      </c>
      <c r="AF162" s="54" t="s">
        <v>123</v>
      </c>
      <c r="AG162" s="1"/>
      <c r="AH162" s="54" t="s">
        <v>123</v>
      </c>
      <c r="AI162" s="54" t="s">
        <v>123</v>
      </c>
      <c r="AJ162" s="1"/>
      <c r="AK162" s="1"/>
      <c r="AL162" s="54" t="s">
        <v>123</v>
      </c>
      <c r="AM162" s="1"/>
      <c r="AN162" s="54" t="s">
        <v>123</v>
      </c>
      <c r="AO162" s="1"/>
      <c r="AP162" s="54" t="s">
        <v>123</v>
      </c>
      <c r="AQ162" s="1"/>
      <c r="AR162" s="1"/>
      <c r="AS162" s="1"/>
    </row>
    <row r="163" spans="1:45" x14ac:dyDescent="0.3">
      <c r="A163" s="1" t="str">
        <f t="shared" si="1"/>
        <v>Digitalizaciones de la institución [Ayuntamiento de La Coruña. Archivo Municipal]</v>
      </c>
      <c r="B163" s="1" t="s">
        <v>2400</v>
      </c>
      <c r="C163" s="1" t="s">
        <v>25</v>
      </c>
      <c r="D163" s="1" t="s">
        <v>854</v>
      </c>
      <c r="E163" s="1" t="s">
        <v>646</v>
      </c>
      <c r="F163" s="56" t="s">
        <v>115</v>
      </c>
      <c r="G163" s="8" t="s">
        <v>2</v>
      </c>
      <c r="H163" s="8" t="s">
        <v>89</v>
      </c>
      <c r="I163" s="8" t="s">
        <v>89</v>
      </c>
      <c r="J163" s="11" t="s">
        <v>123</v>
      </c>
      <c r="K163" s="11" t="s">
        <v>123</v>
      </c>
      <c r="L163" s="11" t="s">
        <v>123</v>
      </c>
      <c r="M163" s="54" t="s">
        <v>123</v>
      </c>
      <c r="N163" s="54" t="s">
        <v>123</v>
      </c>
      <c r="O163" s="1"/>
      <c r="P163" s="54" t="s">
        <v>123</v>
      </c>
      <c r="Q163" s="1"/>
      <c r="R163" s="54" t="s">
        <v>123</v>
      </c>
      <c r="S163" s="55" t="s">
        <v>123</v>
      </c>
      <c r="T163" s="1"/>
      <c r="U163" s="54" t="s">
        <v>123</v>
      </c>
      <c r="V163" s="54" t="s">
        <v>123</v>
      </c>
      <c r="W163" s="54" t="s">
        <v>123</v>
      </c>
      <c r="X163" s="1"/>
      <c r="Y163" s="54" t="s">
        <v>123</v>
      </c>
      <c r="Z163" s="54" t="s">
        <v>123</v>
      </c>
      <c r="AA163" s="54" t="s">
        <v>123</v>
      </c>
      <c r="AB163" s="54" t="s">
        <v>123</v>
      </c>
      <c r="AC163" s="54" t="s">
        <v>123</v>
      </c>
      <c r="AD163" s="54" t="s">
        <v>123</v>
      </c>
      <c r="AE163" s="54" t="s">
        <v>123</v>
      </c>
      <c r="AF163" s="54" t="s">
        <v>123</v>
      </c>
      <c r="AG163" s="1"/>
      <c r="AH163" s="54" t="s">
        <v>123</v>
      </c>
      <c r="AI163" s="54" t="s">
        <v>123</v>
      </c>
      <c r="AJ163" s="1"/>
      <c r="AK163" s="1"/>
      <c r="AL163" s="54" t="s">
        <v>123</v>
      </c>
      <c r="AM163" s="1"/>
      <c r="AN163" s="54" t="s">
        <v>123</v>
      </c>
      <c r="AO163" s="1"/>
      <c r="AP163" s="54" t="s">
        <v>123</v>
      </c>
      <c r="AQ163" s="1"/>
      <c r="AR163" s="1"/>
      <c r="AS163" s="1"/>
    </row>
    <row r="164" spans="1:45" x14ac:dyDescent="0.3">
      <c r="A164" s="1" t="str">
        <f t="shared" si="1"/>
        <v>Digitalizaciones de la institución [Ayuntamiento de La Coruña. Biblioteca Casa Consultado (La Coruña)]</v>
      </c>
      <c r="B164" s="1" t="s">
        <v>2424</v>
      </c>
      <c r="C164" s="1" t="s">
        <v>34</v>
      </c>
      <c r="D164" s="1" t="s">
        <v>854</v>
      </c>
      <c r="E164" s="1" t="s">
        <v>646</v>
      </c>
      <c r="F164" s="56" t="s">
        <v>115</v>
      </c>
      <c r="G164" s="8" t="s">
        <v>2</v>
      </c>
      <c r="H164" s="8" t="s">
        <v>89</v>
      </c>
      <c r="I164" s="8" t="s">
        <v>89</v>
      </c>
      <c r="J164" s="11" t="s">
        <v>123</v>
      </c>
      <c r="K164" s="11" t="s">
        <v>123</v>
      </c>
      <c r="L164" s="11" t="s">
        <v>123</v>
      </c>
      <c r="M164" s="54" t="s">
        <v>123</v>
      </c>
      <c r="N164" s="54" t="s">
        <v>123</v>
      </c>
      <c r="O164" s="1"/>
      <c r="P164" s="54" t="s">
        <v>123</v>
      </c>
      <c r="Q164" s="1"/>
      <c r="R164" s="54" t="s">
        <v>123</v>
      </c>
      <c r="S164" s="55" t="s">
        <v>123</v>
      </c>
      <c r="T164" s="1"/>
      <c r="U164" s="54" t="s">
        <v>123</v>
      </c>
      <c r="V164" s="54" t="s">
        <v>123</v>
      </c>
      <c r="W164" s="54" t="s">
        <v>123</v>
      </c>
      <c r="X164" s="1"/>
      <c r="Y164" s="54" t="s">
        <v>123</v>
      </c>
      <c r="Z164" s="54" t="s">
        <v>123</v>
      </c>
      <c r="AA164" s="54" t="s">
        <v>123</v>
      </c>
      <c r="AB164" s="54" t="s">
        <v>123</v>
      </c>
      <c r="AC164" s="54" t="s">
        <v>123</v>
      </c>
      <c r="AD164" s="54" t="s">
        <v>123</v>
      </c>
      <c r="AE164" s="54" t="s">
        <v>123</v>
      </c>
      <c r="AF164" s="54" t="s">
        <v>123</v>
      </c>
      <c r="AG164" s="1"/>
      <c r="AH164" s="54" t="s">
        <v>123</v>
      </c>
      <c r="AI164" s="54" t="s">
        <v>123</v>
      </c>
      <c r="AJ164" s="1"/>
      <c r="AK164" s="1"/>
      <c r="AL164" s="54" t="s">
        <v>123</v>
      </c>
      <c r="AM164" s="1"/>
      <c r="AN164" s="54" t="s">
        <v>123</v>
      </c>
      <c r="AO164" s="1"/>
      <c r="AP164" s="54" t="s">
        <v>123</v>
      </c>
      <c r="AQ164" s="1"/>
      <c r="AR164" s="1"/>
      <c r="AS164" s="1"/>
    </row>
    <row r="165" spans="1:45" x14ac:dyDescent="0.3">
      <c r="A165" s="1" t="str">
        <f t="shared" si="1"/>
        <v>Digitalizaciones de la institución [Ayuntamiento de La Coruña. Biblioteca Pública Municipal de Estudios locales de La Coruña]</v>
      </c>
      <c r="B165" s="1" t="s">
        <v>2441</v>
      </c>
      <c r="C165" s="1" t="s">
        <v>2045</v>
      </c>
      <c r="D165" s="1" t="s">
        <v>854</v>
      </c>
      <c r="E165" s="1" t="s">
        <v>646</v>
      </c>
      <c r="F165" s="56" t="s">
        <v>115</v>
      </c>
      <c r="G165" s="8" t="s">
        <v>2</v>
      </c>
      <c r="H165" s="8" t="s">
        <v>89</v>
      </c>
      <c r="I165" s="8" t="s">
        <v>89</v>
      </c>
      <c r="J165" s="11" t="s">
        <v>123</v>
      </c>
      <c r="K165" s="11" t="s">
        <v>123</v>
      </c>
      <c r="L165" s="11" t="s">
        <v>123</v>
      </c>
      <c r="M165" s="54" t="s">
        <v>123</v>
      </c>
      <c r="N165" s="54" t="s">
        <v>123</v>
      </c>
      <c r="O165" s="1"/>
      <c r="P165" s="54" t="s">
        <v>123</v>
      </c>
      <c r="Q165" s="1"/>
      <c r="R165" s="54" t="s">
        <v>123</v>
      </c>
      <c r="S165" s="55" t="s">
        <v>123</v>
      </c>
      <c r="T165" s="1"/>
      <c r="U165" s="54" t="s">
        <v>123</v>
      </c>
      <c r="V165" s="54" t="s">
        <v>123</v>
      </c>
      <c r="W165" s="54" t="s">
        <v>123</v>
      </c>
      <c r="X165" s="1"/>
      <c r="Y165" s="54" t="s">
        <v>123</v>
      </c>
      <c r="Z165" s="54" t="s">
        <v>123</v>
      </c>
      <c r="AA165" s="54" t="s">
        <v>123</v>
      </c>
      <c r="AB165" s="54" t="s">
        <v>123</v>
      </c>
      <c r="AC165" s="54" t="s">
        <v>123</v>
      </c>
      <c r="AD165" s="54" t="s">
        <v>123</v>
      </c>
      <c r="AE165" s="54" t="s">
        <v>123</v>
      </c>
      <c r="AF165" s="54" t="s">
        <v>123</v>
      </c>
      <c r="AG165" s="1"/>
      <c r="AH165" s="54" t="s">
        <v>123</v>
      </c>
      <c r="AI165" s="54" t="s">
        <v>123</v>
      </c>
      <c r="AJ165" s="1"/>
      <c r="AK165" s="1"/>
      <c r="AL165" s="54" t="s">
        <v>123</v>
      </c>
      <c r="AM165" s="1"/>
      <c r="AN165" s="54" t="s">
        <v>123</v>
      </c>
      <c r="AO165" s="1"/>
      <c r="AP165" s="54" t="s">
        <v>123</v>
      </c>
      <c r="AQ165" s="1"/>
      <c r="AR165" s="1"/>
      <c r="AS165" s="1"/>
    </row>
    <row r="166" spans="1:45" x14ac:dyDescent="0.3">
      <c r="A166" s="1" t="str">
        <f t="shared" si="1"/>
        <v>Digitalizaciones de la institución [Ayuntamiento de La Unión. Biblioteca Pública Municipal de la Unión]</v>
      </c>
      <c r="B166" s="1" t="s">
        <v>2469</v>
      </c>
      <c r="C166" s="1" t="s">
        <v>2040</v>
      </c>
      <c r="D166" s="1" t="s">
        <v>854</v>
      </c>
      <c r="E166" s="1" t="s">
        <v>1132</v>
      </c>
      <c r="F166" s="56" t="s">
        <v>115</v>
      </c>
      <c r="G166" s="8" t="s">
        <v>94</v>
      </c>
      <c r="H166" s="8" t="s">
        <v>12</v>
      </c>
      <c r="I166" s="8" t="s">
        <v>2112</v>
      </c>
      <c r="J166" s="11" t="s">
        <v>123</v>
      </c>
      <c r="K166" s="11" t="s">
        <v>123</v>
      </c>
      <c r="L166" s="11" t="s">
        <v>123</v>
      </c>
      <c r="M166" s="54" t="s">
        <v>123</v>
      </c>
      <c r="N166" s="54" t="s">
        <v>123</v>
      </c>
      <c r="O166" s="1"/>
      <c r="P166" s="54" t="s">
        <v>123</v>
      </c>
      <c r="Q166" s="1"/>
      <c r="R166" s="54" t="s">
        <v>123</v>
      </c>
      <c r="S166" s="55" t="s">
        <v>123</v>
      </c>
      <c r="T166" s="1"/>
      <c r="U166" s="54" t="s">
        <v>123</v>
      </c>
      <c r="V166" s="54" t="s">
        <v>123</v>
      </c>
      <c r="W166" s="54" t="s">
        <v>123</v>
      </c>
      <c r="X166" s="1"/>
      <c r="Y166" s="54" t="s">
        <v>123</v>
      </c>
      <c r="Z166" s="54" t="s">
        <v>123</v>
      </c>
      <c r="AA166" s="54" t="s">
        <v>123</v>
      </c>
      <c r="AB166" s="54" t="s">
        <v>123</v>
      </c>
      <c r="AC166" s="54" t="s">
        <v>123</v>
      </c>
      <c r="AD166" s="54" t="s">
        <v>123</v>
      </c>
      <c r="AE166" s="54" t="s">
        <v>123</v>
      </c>
      <c r="AF166" s="54" t="s">
        <v>123</v>
      </c>
      <c r="AG166" s="1"/>
      <c r="AH166" s="54" t="s">
        <v>123</v>
      </c>
      <c r="AI166" s="54" t="s">
        <v>123</v>
      </c>
      <c r="AJ166" s="1"/>
      <c r="AK166" s="1"/>
      <c r="AL166" s="54" t="s">
        <v>123</v>
      </c>
      <c r="AM166" s="1"/>
      <c r="AN166" s="54" t="s">
        <v>123</v>
      </c>
      <c r="AO166" s="1"/>
      <c r="AP166" s="54" t="s">
        <v>123</v>
      </c>
      <c r="AQ166" s="1"/>
      <c r="AR166" s="1"/>
      <c r="AS166" s="1"/>
    </row>
    <row r="167" spans="1:45" ht="28.8" x14ac:dyDescent="0.3">
      <c r="A167" s="1" t="str">
        <f t="shared" si="1"/>
        <v>Digitalizaciones de la institución [Ayuntamiento de Ledesma. Biblioteca Pública Municipal de Ledesma]</v>
      </c>
      <c r="B167" s="8" t="s">
        <v>2471</v>
      </c>
      <c r="C167" s="1" t="s">
        <v>2040</v>
      </c>
      <c r="D167" s="1" t="s">
        <v>854</v>
      </c>
      <c r="E167" s="1" t="s">
        <v>590</v>
      </c>
      <c r="F167" s="56" t="s">
        <v>115</v>
      </c>
      <c r="G167" s="8" t="s">
        <v>9</v>
      </c>
      <c r="H167" s="8" t="s">
        <v>75</v>
      </c>
      <c r="I167" s="8" t="s">
        <v>2078</v>
      </c>
      <c r="J167" s="11" t="s">
        <v>123</v>
      </c>
      <c r="K167" s="11" t="s">
        <v>123</v>
      </c>
      <c r="L167" s="11" t="s">
        <v>123</v>
      </c>
      <c r="M167" s="54" t="s">
        <v>123</v>
      </c>
      <c r="N167" s="54" t="s">
        <v>123</v>
      </c>
      <c r="O167" s="1"/>
      <c r="P167" s="54" t="s">
        <v>123</v>
      </c>
      <c r="Q167" s="1"/>
      <c r="R167" s="54" t="s">
        <v>123</v>
      </c>
      <c r="S167" s="55" t="s">
        <v>123</v>
      </c>
      <c r="T167" s="1"/>
      <c r="U167" s="54" t="s">
        <v>123</v>
      </c>
      <c r="V167" s="54" t="s">
        <v>123</v>
      </c>
      <c r="W167" s="54" t="s">
        <v>123</v>
      </c>
      <c r="X167" s="1"/>
      <c r="Y167" s="54" t="s">
        <v>123</v>
      </c>
      <c r="Z167" s="54" t="s">
        <v>123</v>
      </c>
      <c r="AA167" s="54" t="s">
        <v>123</v>
      </c>
      <c r="AB167" s="54" t="s">
        <v>123</v>
      </c>
      <c r="AC167" s="54" t="s">
        <v>123</v>
      </c>
      <c r="AD167" s="54" t="s">
        <v>123</v>
      </c>
      <c r="AE167" s="54" t="s">
        <v>123</v>
      </c>
      <c r="AF167" s="54" t="s">
        <v>123</v>
      </c>
      <c r="AG167" s="1"/>
      <c r="AH167" s="54" t="s">
        <v>123</v>
      </c>
      <c r="AI167" s="54" t="s">
        <v>123</v>
      </c>
      <c r="AJ167" s="1"/>
      <c r="AK167" s="1"/>
      <c r="AL167" s="54" t="s">
        <v>123</v>
      </c>
      <c r="AM167" s="1"/>
      <c r="AN167" s="54" t="s">
        <v>123</v>
      </c>
      <c r="AO167" s="1"/>
      <c r="AP167" s="54" t="s">
        <v>123</v>
      </c>
      <c r="AQ167" s="1"/>
      <c r="AR167" s="1"/>
      <c r="AS167" s="1"/>
    </row>
    <row r="168" spans="1:45" x14ac:dyDescent="0.3">
      <c r="A168" s="1" t="str">
        <f t="shared" si="1"/>
        <v>Digitalizaciones de la institución [Ayuntamiento de Lesaka. Biblioteca Pública de Lesaka]</v>
      </c>
      <c r="B168" s="13" t="s">
        <v>2443</v>
      </c>
      <c r="C168" s="1" t="s">
        <v>2040</v>
      </c>
      <c r="D168" s="1" t="s">
        <v>854</v>
      </c>
      <c r="E168" s="1" t="s">
        <v>1579</v>
      </c>
      <c r="F168" s="56" t="s">
        <v>115</v>
      </c>
      <c r="G168" s="8" t="s">
        <v>95</v>
      </c>
      <c r="H168" s="8" t="s">
        <v>7</v>
      </c>
      <c r="I168" s="8" t="s">
        <v>2126</v>
      </c>
      <c r="J168" s="11" t="s">
        <v>123</v>
      </c>
      <c r="K168" s="11" t="s">
        <v>123</v>
      </c>
      <c r="L168" s="11" t="s">
        <v>123</v>
      </c>
      <c r="M168" s="54" t="s">
        <v>123</v>
      </c>
      <c r="N168" s="54" t="s">
        <v>123</v>
      </c>
      <c r="O168" s="1"/>
      <c r="P168" s="54" t="s">
        <v>123</v>
      </c>
      <c r="Q168" s="1"/>
      <c r="R168" s="54" t="s">
        <v>123</v>
      </c>
      <c r="S168" s="55" t="s">
        <v>123</v>
      </c>
      <c r="T168" s="1"/>
      <c r="U168" s="54" t="s">
        <v>123</v>
      </c>
      <c r="V168" s="54" t="s">
        <v>123</v>
      </c>
      <c r="W168" s="54" t="s">
        <v>123</v>
      </c>
      <c r="X168" s="1"/>
      <c r="Y168" s="54" t="s">
        <v>123</v>
      </c>
      <c r="Z168" s="54" t="s">
        <v>123</v>
      </c>
      <c r="AA168" s="54" t="s">
        <v>123</v>
      </c>
      <c r="AB168" s="54" t="s">
        <v>123</v>
      </c>
      <c r="AC168" s="54" t="s">
        <v>123</v>
      </c>
      <c r="AD168" s="54" t="s">
        <v>123</v>
      </c>
      <c r="AE168" s="54" t="s">
        <v>123</v>
      </c>
      <c r="AF168" s="54" t="s">
        <v>123</v>
      </c>
      <c r="AG168" s="1"/>
      <c r="AH168" s="54" t="s">
        <v>123</v>
      </c>
      <c r="AI168" s="54" t="s">
        <v>123</v>
      </c>
      <c r="AJ168" s="1"/>
      <c r="AK168" s="1"/>
      <c r="AL168" s="54" t="s">
        <v>123</v>
      </c>
      <c r="AM168" s="1"/>
      <c r="AN168" s="54" t="s">
        <v>123</v>
      </c>
      <c r="AO168" s="1"/>
      <c r="AP168" s="54" t="s">
        <v>123</v>
      </c>
      <c r="AQ168" s="1"/>
      <c r="AR168" s="1"/>
      <c r="AS168" s="1"/>
    </row>
    <row r="169" spans="1:45" x14ac:dyDescent="0.3">
      <c r="A169" s="1" t="str">
        <f t="shared" si="1"/>
        <v>Digitalizaciones de la institución [Ayuntamiento de Linares. Biblioteca Pública Municipal de Linares "Cronista Juan Sánchez Caballero"]</v>
      </c>
      <c r="B169" s="48" t="s">
        <v>2444</v>
      </c>
      <c r="C169" s="1" t="s">
        <v>2040</v>
      </c>
      <c r="D169" s="1" t="s">
        <v>854</v>
      </c>
      <c r="E169" s="1" t="s">
        <v>620</v>
      </c>
      <c r="F169" s="56" t="s">
        <v>115</v>
      </c>
      <c r="G169" s="8" t="s">
        <v>4</v>
      </c>
      <c r="H169" s="8" t="s">
        <v>57</v>
      </c>
      <c r="I169" s="8" t="s">
        <v>2096</v>
      </c>
      <c r="J169" s="11" t="s">
        <v>123</v>
      </c>
      <c r="K169" s="11" t="s">
        <v>123</v>
      </c>
      <c r="L169" s="11" t="s">
        <v>123</v>
      </c>
      <c r="M169" s="54" t="s">
        <v>123</v>
      </c>
      <c r="N169" s="54" t="s">
        <v>123</v>
      </c>
      <c r="O169" s="1"/>
      <c r="P169" s="54" t="s">
        <v>123</v>
      </c>
      <c r="Q169" s="1"/>
      <c r="R169" s="54" t="s">
        <v>123</v>
      </c>
      <c r="S169" s="55" t="s">
        <v>123</v>
      </c>
      <c r="T169" s="1"/>
      <c r="U169" s="54" t="s">
        <v>123</v>
      </c>
      <c r="V169" s="54" t="s">
        <v>123</v>
      </c>
      <c r="W169" s="54" t="s">
        <v>123</v>
      </c>
      <c r="X169" s="1"/>
      <c r="Y169" s="54" t="s">
        <v>123</v>
      </c>
      <c r="Z169" s="54" t="s">
        <v>123</v>
      </c>
      <c r="AA169" s="54" t="s">
        <v>123</v>
      </c>
      <c r="AB169" s="54" t="s">
        <v>123</v>
      </c>
      <c r="AC169" s="54" t="s">
        <v>123</v>
      </c>
      <c r="AD169" s="54" t="s">
        <v>123</v>
      </c>
      <c r="AE169" s="54" t="s">
        <v>123</v>
      </c>
      <c r="AF169" s="54" t="s">
        <v>123</v>
      </c>
      <c r="AG169" s="1"/>
      <c r="AH169" s="54" t="s">
        <v>123</v>
      </c>
      <c r="AI169" s="54" t="s">
        <v>123</v>
      </c>
      <c r="AJ169" s="1"/>
      <c r="AK169" s="1"/>
      <c r="AL169" s="54" t="s">
        <v>123</v>
      </c>
      <c r="AM169" s="1"/>
      <c r="AN169" s="54" t="s">
        <v>123</v>
      </c>
      <c r="AO169" s="1"/>
      <c r="AP169" s="54" t="s">
        <v>123</v>
      </c>
      <c r="AQ169" s="1"/>
      <c r="AR169" s="1"/>
      <c r="AS169" s="1"/>
    </row>
    <row r="170" spans="1:45" x14ac:dyDescent="0.3">
      <c r="A170" s="1" t="str">
        <f t="shared" si="1"/>
        <v>Digitalizaciones de la institución [Ayuntamiento de Macael]</v>
      </c>
      <c r="B170" s="48" t="s">
        <v>624</v>
      </c>
      <c r="C170" s="1" t="s">
        <v>2040</v>
      </c>
      <c r="D170" s="1" t="s">
        <v>854</v>
      </c>
      <c r="E170" s="1" t="s">
        <v>620</v>
      </c>
      <c r="F170" s="56" t="s">
        <v>115</v>
      </c>
      <c r="G170" s="8" t="s">
        <v>4</v>
      </c>
      <c r="H170" s="8" t="s">
        <v>52</v>
      </c>
      <c r="I170" s="8" t="s">
        <v>2070</v>
      </c>
      <c r="J170" s="11" t="s">
        <v>123</v>
      </c>
      <c r="K170" s="11" t="s">
        <v>123</v>
      </c>
      <c r="L170" s="11" t="s">
        <v>123</v>
      </c>
      <c r="M170" s="54" t="s">
        <v>123</v>
      </c>
      <c r="N170" s="54" t="s">
        <v>123</v>
      </c>
      <c r="O170" s="1"/>
      <c r="P170" s="54" t="s">
        <v>123</v>
      </c>
      <c r="Q170" s="1"/>
      <c r="R170" s="54" t="s">
        <v>123</v>
      </c>
      <c r="S170" s="55" t="s">
        <v>123</v>
      </c>
      <c r="T170" s="1"/>
      <c r="U170" s="54" t="s">
        <v>123</v>
      </c>
      <c r="V170" s="54" t="s">
        <v>123</v>
      </c>
      <c r="W170" s="54" t="s">
        <v>123</v>
      </c>
      <c r="X170" s="1"/>
      <c r="Y170" s="54" t="s">
        <v>123</v>
      </c>
      <c r="Z170" s="54" t="s">
        <v>123</v>
      </c>
      <c r="AA170" s="54" t="s">
        <v>123</v>
      </c>
      <c r="AB170" s="54" t="s">
        <v>123</v>
      </c>
      <c r="AC170" s="54" t="s">
        <v>123</v>
      </c>
      <c r="AD170" s="54" t="s">
        <v>123</v>
      </c>
      <c r="AE170" s="54" t="s">
        <v>123</v>
      </c>
      <c r="AF170" s="54" t="s">
        <v>123</v>
      </c>
      <c r="AG170" s="1"/>
      <c r="AH170" s="54" t="s">
        <v>123</v>
      </c>
      <c r="AI170" s="54" t="s">
        <v>123</v>
      </c>
      <c r="AJ170" s="1"/>
      <c r="AK170" s="1"/>
      <c r="AL170" s="54" t="s">
        <v>123</v>
      </c>
      <c r="AM170" s="1"/>
      <c r="AN170" s="54" t="s">
        <v>123</v>
      </c>
      <c r="AO170" s="1"/>
      <c r="AP170" s="54" t="s">
        <v>123</v>
      </c>
      <c r="AQ170" s="1"/>
      <c r="AR170" s="1"/>
      <c r="AS170" s="1"/>
    </row>
    <row r="171" spans="1:45" x14ac:dyDescent="0.3">
      <c r="A171" s="1" t="str">
        <f t="shared" si="1"/>
        <v>Digitalizaciones de la institución [Ayuntamiento de Madrid. Biblioteca Histórica]</v>
      </c>
      <c r="B171" s="48" t="s">
        <v>1904</v>
      </c>
      <c r="C171" s="1" t="s">
        <v>2040</v>
      </c>
      <c r="D171" s="1" t="s">
        <v>854</v>
      </c>
      <c r="E171" s="1" t="s">
        <v>620</v>
      </c>
      <c r="F171" s="56" t="s">
        <v>115</v>
      </c>
      <c r="G171" s="8" t="s">
        <v>93</v>
      </c>
      <c r="H171" s="8" t="s">
        <v>6</v>
      </c>
      <c r="I171" s="8" t="s">
        <v>6</v>
      </c>
      <c r="J171" s="11" t="s">
        <v>123</v>
      </c>
      <c r="K171" s="11" t="s">
        <v>123</v>
      </c>
      <c r="L171" s="11" t="s">
        <v>123</v>
      </c>
      <c r="M171" s="54" t="s">
        <v>123</v>
      </c>
      <c r="N171" s="54" t="s">
        <v>123</v>
      </c>
      <c r="O171" s="1"/>
      <c r="P171" s="54" t="s">
        <v>123</v>
      </c>
      <c r="Q171" s="1"/>
      <c r="R171" s="54" t="s">
        <v>123</v>
      </c>
      <c r="S171" s="55" t="s">
        <v>123</v>
      </c>
      <c r="T171" s="1"/>
      <c r="U171" s="54" t="s">
        <v>123</v>
      </c>
      <c r="V171" s="54" t="s">
        <v>123</v>
      </c>
      <c r="W171" s="54" t="s">
        <v>123</v>
      </c>
      <c r="X171" s="1"/>
      <c r="Y171" s="54" t="s">
        <v>123</v>
      </c>
      <c r="Z171" s="54" t="s">
        <v>123</v>
      </c>
      <c r="AA171" s="54" t="s">
        <v>123</v>
      </c>
      <c r="AB171" s="54" t="s">
        <v>123</v>
      </c>
      <c r="AC171" s="54" t="s">
        <v>123</v>
      </c>
      <c r="AD171" s="54" t="s">
        <v>123</v>
      </c>
      <c r="AE171" s="54" t="s">
        <v>123</v>
      </c>
      <c r="AF171" s="54" t="s">
        <v>123</v>
      </c>
      <c r="AG171" s="1"/>
      <c r="AH171" s="54" t="s">
        <v>123</v>
      </c>
      <c r="AI171" s="54" t="s">
        <v>123</v>
      </c>
      <c r="AJ171" s="1"/>
      <c r="AK171" s="1"/>
      <c r="AL171" s="54" t="s">
        <v>123</v>
      </c>
      <c r="AM171" s="1"/>
      <c r="AN171" s="54" t="s">
        <v>123</v>
      </c>
      <c r="AO171" s="1"/>
      <c r="AP171" s="54" t="s">
        <v>123</v>
      </c>
      <c r="AQ171" s="1"/>
      <c r="AR171" s="1"/>
      <c r="AS171" s="1"/>
    </row>
    <row r="172" spans="1:45" x14ac:dyDescent="0.3">
      <c r="A172" s="1" t="str">
        <f t="shared" si="1"/>
        <v>Digitalizaciones de la institución [Ayuntamiento de Mallorca]</v>
      </c>
      <c r="B172" s="45" t="s">
        <v>1699</v>
      </c>
      <c r="C172" s="1" t="s">
        <v>2040</v>
      </c>
      <c r="D172" s="1" t="s">
        <v>854</v>
      </c>
      <c r="E172" s="1" t="s">
        <v>167</v>
      </c>
      <c r="F172" s="56" t="s">
        <v>115</v>
      </c>
      <c r="G172" s="8" t="s">
        <v>19</v>
      </c>
      <c r="H172" s="8" t="s">
        <v>2117</v>
      </c>
      <c r="I172" s="8" t="s">
        <v>191</v>
      </c>
      <c r="J172" s="11" t="s">
        <v>123</v>
      </c>
      <c r="K172" s="11" t="s">
        <v>123</v>
      </c>
      <c r="L172" s="11" t="s">
        <v>123</v>
      </c>
      <c r="M172" s="54" t="s">
        <v>123</v>
      </c>
      <c r="N172" s="54" t="s">
        <v>123</v>
      </c>
      <c r="O172" s="1"/>
      <c r="P172" s="54" t="s">
        <v>123</v>
      </c>
      <c r="Q172" s="1"/>
      <c r="R172" s="54" t="s">
        <v>123</v>
      </c>
      <c r="S172" s="55" t="s">
        <v>123</v>
      </c>
      <c r="T172" s="1"/>
      <c r="U172" s="54" t="s">
        <v>123</v>
      </c>
      <c r="V172" s="54" t="s">
        <v>123</v>
      </c>
      <c r="W172" s="54" t="s">
        <v>123</v>
      </c>
      <c r="X172" s="1"/>
      <c r="Y172" s="54" t="s">
        <v>123</v>
      </c>
      <c r="Z172" s="54" t="s">
        <v>123</v>
      </c>
      <c r="AA172" s="54" t="s">
        <v>123</v>
      </c>
      <c r="AB172" s="54" t="s">
        <v>123</v>
      </c>
      <c r="AC172" s="54" t="s">
        <v>123</v>
      </c>
      <c r="AD172" s="54" t="s">
        <v>123</v>
      </c>
      <c r="AE172" s="54" t="s">
        <v>123</v>
      </c>
      <c r="AF172" s="54" t="s">
        <v>123</v>
      </c>
      <c r="AG172" s="1"/>
      <c r="AH172" s="54" t="s">
        <v>123</v>
      </c>
      <c r="AI172" s="54" t="s">
        <v>123</v>
      </c>
      <c r="AJ172" s="1"/>
      <c r="AK172" s="1"/>
      <c r="AL172" s="54" t="s">
        <v>123</v>
      </c>
      <c r="AM172" s="1"/>
      <c r="AN172" s="54" t="s">
        <v>123</v>
      </c>
      <c r="AO172" s="1"/>
      <c r="AP172" s="54" t="s">
        <v>123</v>
      </c>
      <c r="AQ172" s="1"/>
      <c r="AR172" s="1"/>
      <c r="AS172" s="1"/>
    </row>
    <row r="173" spans="1:45" x14ac:dyDescent="0.3">
      <c r="A173" s="1" t="str">
        <f t="shared" si="1"/>
        <v>Digitalizaciones de la institución [Ayuntamiento de Manlleu]</v>
      </c>
      <c r="B173" s="48" t="s">
        <v>1837</v>
      </c>
      <c r="C173" s="1" t="s">
        <v>2040</v>
      </c>
      <c r="D173" s="1" t="s">
        <v>854</v>
      </c>
      <c r="E173" s="1" t="s">
        <v>1576</v>
      </c>
      <c r="F173" s="56" t="s">
        <v>115</v>
      </c>
      <c r="G173" s="8" t="s">
        <v>16</v>
      </c>
      <c r="H173" s="8" t="s">
        <v>80</v>
      </c>
      <c r="I173" s="8" t="s">
        <v>2074</v>
      </c>
      <c r="J173" s="11" t="s">
        <v>123</v>
      </c>
      <c r="K173" s="11" t="s">
        <v>123</v>
      </c>
      <c r="L173" s="11" t="s">
        <v>123</v>
      </c>
      <c r="M173" s="54" t="s">
        <v>123</v>
      </c>
      <c r="N173" s="54" t="s">
        <v>123</v>
      </c>
      <c r="O173" s="1"/>
      <c r="P173" s="54" t="s">
        <v>123</v>
      </c>
      <c r="Q173" s="1"/>
      <c r="R173" s="54" t="s">
        <v>123</v>
      </c>
      <c r="S173" s="55" t="s">
        <v>123</v>
      </c>
      <c r="T173" s="1"/>
      <c r="U173" s="54" t="s">
        <v>123</v>
      </c>
      <c r="V173" s="54" t="s">
        <v>123</v>
      </c>
      <c r="W173" s="54" t="s">
        <v>123</v>
      </c>
      <c r="X173" s="1"/>
      <c r="Y173" s="54" t="s">
        <v>123</v>
      </c>
      <c r="Z173" s="54" t="s">
        <v>123</v>
      </c>
      <c r="AA173" s="54" t="s">
        <v>123</v>
      </c>
      <c r="AB173" s="54" t="s">
        <v>123</v>
      </c>
      <c r="AC173" s="54" t="s">
        <v>123</v>
      </c>
      <c r="AD173" s="54" t="s">
        <v>123</v>
      </c>
      <c r="AE173" s="54" t="s">
        <v>123</v>
      </c>
      <c r="AF173" s="54" t="s">
        <v>123</v>
      </c>
      <c r="AG173" s="1"/>
      <c r="AH173" s="54" t="s">
        <v>123</v>
      </c>
      <c r="AI173" s="54" t="s">
        <v>123</v>
      </c>
      <c r="AJ173" s="1"/>
      <c r="AK173" s="1"/>
      <c r="AL173" s="54" t="s">
        <v>123</v>
      </c>
      <c r="AM173" s="1"/>
      <c r="AN173" s="54" t="s">
        <v>123</v>
      </c>
      <c r="AO173" s="1"/>
      <c r="AP173" s="54" t="s">
        <v>123</v>
      </c>
      <c r="AQ173" s="1"/>
      <c r="AR173" s="1"/>
      <c r="AS173" s="1"/>
    </row>
    <row r="174" spans="1:45" x14ac:dyDescent="0.3">
      <c r="A174" s="1" t="str">
        <f t="shared" si="1"/>
        <v>Digitalizaciones de la institución [Ayuntamiento de Mosteiro de Poio. Biblioteca Pública Municipal de Mosteiro de Poio]</v>
      </c>
      <c r="B174" s="48" t="s">
        <v>2476</v>
      </c>
      <c r="C174" s="1" t="s">
        <v>2040</v>
      </c>
      <c r="D174" s="1" t="s">
        <v>854</v>
      </c>
      <c r="E174" s="1" t="s">
        <v>646</v>
      </c>
      <c r="F174" s="56" t="s">
        <v>115</v>
      </c>
      <c r="G174" s="8" t="s">
        <v>2</v>
      </c>
      <c r="H174" s="8" t="s">
        <v>92</v>
      </c>
      <c r="I174" s="8" t="s">
        <v>2103</v>
      </c>
      <c r="J174" s="11" t="s">
        <v>123</v>
      </c>
      <c r="K174" s="11" t="s">
        <v>123</v>
      </c>
      <c r="L174" s="11" t="s">
        <v>123</v>
      </c>
      <c r="M174" s="54" t="s">
        <v>123</v>
      </c>
      <c r="N174" s="54" t="s">
        <v>123</v>
      </c>
      <c r="O174" s="1"/>
      <c r="P174" s="54" t="s">
        <v>123</v>
      </c>
      <c r="Q174" s="1"/>
      <c r="R174" s="54" t="s">
        <v>123</v>
      </c>
      <c r="S174" s="55" t="s">
        <v>123</v>
      </c>
      <c r="T174" s="1"/>
      <c r="U174" s="54" t="s">
        <v>123</v>
      </c>
      <c r="V174" s="54" t="s">
        <v>123</v>
      </c>
      <c r="W174" s="54" t="s">
        <v>123</v>
      </c>
      <c r="X174" s="1"/>
      <c r="Y174" s="54" t="s">
        <v>123</v>
      </c>
      <c r="Z174" s="54" t="s">
        <v>123</v>
      </c>
      <c r="AA174" s="54" t="s">
        <v>123</v>
      </c>
      <c r="AB174" s="54" t="s">
        <v>123</v>
      </c>
      <c r="AC174" s="54" t="s">
        <v>123</v>
      </c>
      <c r="AD174" s="54" t="s">
        <v>123</v>
      </c>
      <c r="AE174" s="54" t="s">
        <v>123</v>
      </c>
      <c r="AF174" s="54" t="s">
        <v>123</v>
      </c>
      <c r="AG174" s="1"/>
      <c r="AH174" s="54" t="s">
        <v>123</v>
      </c>
      <c r="AI174" s="54" t="s">
        <v>123</v>
      </c>
      <c r="AJ174" s="1"/>
      <c r="AK174" s="1"/>
      <c r="AL174" s="54" t="s">
        <v>123</v>
      </c>
      <c r="AM174" s="1"/>
      <c r="AN174" s="54" t="s">
        <v>123</v>
      </c>
      <c r="AO174" s="1"/>
      <c r="AP174" s="54" t="s">
        <v>123</v>
      </c>
      <c r="AQ174" s="1"/>
      <c r="AR174" s="1"/>
      <c r="AS174" s="1"/>
    </row>
    <row r="175" spans="1:45" x14ac:dyDescent="0.3">
      <c r="A175" s="1" t="str">
        <f t="shared" si="1"/>
        <v>Digitalizaciones de la institución [Ayuntamiento de Mosterio de Oseira. Biblioteca Pública Municipal de Mosteiro de Oseira]</v>
      </c>
      <c r="B175" s="1" t="s">
        <v>2475</v>
      </c>
      <c r="C175" s="1" t="s">
        <v>2040</v>
      </c>
      <c r="D175" s="1" t="s">
        <v>854</v>
      </c>
      <c r="E175" s="1" t="s">
        <v>646</v>
      </c>
      <c r="F175" s="56" t="s">
        <v>115</v>
      </c>
      <c r="G175" s="8" t="s">
        <v>2</v>
      </c>
      <c r="H175" s="8" t="s">
        <v>91</v>
      </c>
      <c r="I175" s="8" t="s">
        <v>2139</v>
      </c>
      <c r="J175" s="11" t="s">
        <v>123</v>
      </c>
      <c r="K175" s="11" t="s">
        <v>123</v>
      </c>
      <c r="L175" s="11" t="s">
        <v>123</v>
      </c>
      <c r="M175" s="54" t="s">
        <v>123</v>
      </c>
      <c r="N175" s="54" t="s">
        <v>123</v>
      </c>
      <c r="O175" s="1"/>
      <c r="P175" s="54" t="s">
        <v>123</v>
      </c>
      <c r="Q175" s="1"/>
      <c r="R175" s="54" t="s">
        <v>123</v>
      </c>
      <c r="S175" s="55" t="s">
        <v>123</v>
      </c>
      <c r="T175" s="1"/>
      <c r="U175" s="54" t="s">
        <v>123</v>
      </c>
      <c r="V175" s="54" t="s">
        <v>123</v>
      </c>
      <c r="W175" s="54" t="s">
        <v>123</v>
      </c>
      <c r="X175" s="1"/>
      <c r="Y175" s="54" t="s">
        <v>123</v>
      </c>
      <c r="Z175" s="54" t="s">
        <v>123</v>
      </c>
      <c r="AA175" s="54" t="s">
        <v>123</v>
      </c>
      <c r="AB175" s="54" t="s">
        <v>123</v>
      </c>
      <c r="AC175" s="54" t="s">
        <v>123</v>
      </c>
      <c r="AD175" s="54" t="s">
        <v>123</v>
      </c>
      <c r="AE175" s="54" t="s">
        <v>123</v>
      </c>
      <c r="AF175" s="54" t="s">
        <v>123</v>
      </c>
      <c r="AG175" s="1"/>
      <c r="AH175" s="54" t="s">
        <v>123</v>
      </c>
      <c r="AI175" s="54" t="s">
        <v>123</v>
      </c>
      <c r="AJ175" s="1"/>
      <c r="AK175" s="1"/>
      <c r="AL175" s="54" t="s">
        <v>123</v>
      </c>
      <c r="AM175" s="1"/>
      <c r="AN175" s="54" t="s">
        <v>123</v>
      </c>
      <c r="AO175" s="1"/>
      <c r="AP175" s="54" t="s">
        <v>123</v>
      </c>
      <c r="AQ175" s="1"/>
      <c r="AR175" s="1"/>
      <c r="AS175" s="1"/>
    </row>
    <row r="176" spans="1:45" x14ac:dyDescent="0.3">
      <c r="A176" s="1" t="str">
        <f t="shared" si="1"/>
        <v>Digitalizaciones de la institución [Ayuntamiento de Murcia. Archivo Municipal]</v>
      </c>
      <c r="B176" s="71" t="s">
        <v>2401</v>
      </c>
      <c r="C176" s="1" t="s">
        <v>25</v>
      </c>
      <c r="D176" s="1" t="s">
        <v>854</v>
      </c>
      <c r="E176" s="1" t="s">
        <v>1132</v>
      </c>
      <c r="F176" s="56" t="s">
        <v>115</v>
      </c>
      <c r="G176" s="8" t="s">
        <v>94</v>
      </c>
      <c r="H176" s="8" t="s">
        <v>12</v>
      </c>
      <c r="I176" s="8" t="s">
        <v>12</v>
      </c>
      <c r="J176" s="11" t="s">
        <v>123</v>
      </c>
      <c r="K176" s="11" t="s">
        <v>123</v>
      </c>
      <c r="L176" s="11" t="s">
        <v>123</v>
      </c>
      <c r="M176" s="54" t="s">
        <v>123</v>
      </c>
      <c r="N176" s="54" t="s">
        <v>123</v>
      </c>
      <c r="O176" s="1"/>
      <c r="P176" s="54" t="s">
        <v>123</v>
      </c>
      <c r="Q176" s="1"/>
      <c r="R176" s="54" t="s">
        <v>123</v>
      </c>
      <c r="S176" s="55" t="s">
        <v>123</v>
      </c>
      <c r="T176" s="1"/>
      <c r="U176" s="54" t="s">
        <v>123</v>
      </c>
      <c r="V176" s="54" t="s">
        <v>123</v>
      </c>
      <c r="W176" s="54" t="s">
        <v>123</v>
      </c>
      <c r="X176" s="1"/>
      <c r="Y176" s="54" t="s">
        <v>123</v>
      </c>
      <c r="Z176" s="54" t="s">
        <v>123</v>
      </c>
      <c r="AA176" s="54" t="s">
        <v>123</v>
      </c>
      <c r="AB176" s="54" t="s">
        <v>123</v>
      </c>
      <c r="AC176" s="54" t="s">
        <v>123</v>
      </c>
      <c r="AD176" s="54" t="s">
        <v>123</v>
      </c>
      <c r="AE176" s="54" t="s">
        <v>123</v>
      </c>
      <c r="AF176" s="54" t="s">
        <v>123</v>
      </c>
      <c r="AG176" s="1"/>
      <c r="AH176" s="54" t="s">
        <v>123</v>
      </c>
      <c r="AI176" s="54" t="s">
        <v>123</v>
      </c>
      <c r="AJ176" s="1"/>
      <c r="AK176" s="1"/>
      <c r="AL176" s="54" t="s">
        <v>123</v>
      </c>
      <c r="AM176" s="1"/>
      <c r="AN176" s="54" t="s">
        <v>123</v>
      </c>
      <c r="AO176" s="1"/>
      <c r="AP176" s="54" t="s">
        <v>123</v>
      </c>
      <c r="AQ176" s="1"/>
      <c r="AR176" s="1"/>
      <c r="AS176" s="1"/>
    </row>
    <row r="177" spans="1:45" x14ac:dyDescent="0.3">
      <c r="A177" s="1" t="str">
        <f t="shared" si="1"/>
        <v>Digitalizaciones de la institución [Ayuntamiento de Muskiz. Biblioteca Pública Municipal de Muskiz]</v>
      </c>
      <c r="B177" s="48" t="s">
        <v>2477</v>
      </c>
      <c r="C177" s="1" t="s">
        <v>2040</v>
      </c>
      <c r="D177" s="1" t="s">
        <v>854</v>
      </c>
      <c r="E177" s="1" t="s">
        <v>309</v>
      </c>
      <c r="F177" s="56" t="s">
        <v>115</v>
      </c>
      <c r="G177" s="8" t="s">
        <v>17</v>
      </c>
      <c r="H177" s="8" t="s">
        <v>99</v>
      </c>
      <c r="I177" s="8" t="s">
        <v>2128</v>
      </c>
      <c r="J177" s="11" t="s">
        <v>123</v>
      </c>
      <c r="K177" s="11" t="s">
        <v>123</v>
      </c>
      <c r="L177" s="11" t="s">
        <v>123</v>
      </c>
      <c r="M177" s="54" t="s">
        <v>123</v>
      </c>
      <c r="N177" s="54" t="s">
        <v>123</v>
      </c>
      <c r="O177" s="1"/>
      <c r="P177" s="54" t="s">
        <v>123</v>
      </c>
      <c r="Q177" s="1"/>
      <c r="R177" s="54" t="s">
        <v>123</v>
      </c>
      <c r="S177" s="55" t="s">
        <v>123</v>
      </c>
      <c r="T177" s="1"/>
      <c r="U177" s="54" t="s">
        <v>123</v>
      </c>
      <c r="V177" s="54" t="s">
        <v>123</v>
      </c>
      <c r="W177" s="54" t="s">
        <v>123</v>
      </c>
      <c r="X177" s="1"/>
      <c r="Y177" s="54" t="s">
        <v>123</v>
      </c>
      <c r="Z177" s="54" t="s">
        <v>123</v>
      </c>
      <c r="AA177" s="54" t="s">
        <v>123</v>
      </c>
      <c r="AB177" s="54" t="s">
        <v>123</v>
      </c>
      <c r="AC177" s="54" t="s">
        <v>123</v>
      </c>
      <c r="AD177" s="54" t="s">
        <v>123</v>
      </c>
      <c r="AE177" s="54" t="s">
        <v>123</v>
      </c>
      <c r="AF177" s="54" t="s">
        <v>123</v>
      </c>
      <c r="AG177" s="1"/>
      <c r="AH177" s="54" t="s">
        <v>123</v>
      </c>
      <c r="AI177" s="54" t="s">
        <v>123</v>
      </c>
      <c r="AJ177" s="1"/>
      <c r="AK177" s="1"/>
      <c r="AL177" s="54" t="s">
        <v>123</v>
      </c>
      <c r="AM177" s="1"/>
      <c r="AN177" s="54" t="s">
        <v>123</v>
      </c>
      <c r="AO177" s="1"/>
      <c r="AP177" s="54" t="s">
        <v>123</v>
      </c>
      <c r="AQ177" s="1"/>
      <c r="AR177" s="1"/>
      <c r="AS177" s="1"/>
    </row>
    <row r="178" spans="1:45" x14ac:dyDescent="0.3">
      <c r="A178" s="1" t="str">
        <f t="shared" si="1"/>
        <v>Digitalizaciones de la institución [Ayuntamiento de Ortigueira. Biblioteca Pública Municipal de Ortigueira "Juan Fernández Latorre"]</v>
      </c>
      <c r="B178" s="48" t="s">
        <v>2479</v>
      </c>
      <c r="C178" s="1" t="s">
        <v>2040</v>
      </c>
      <c r="D178" s="1" t="s">
        <v>854</v>
      </c>
      <c r="E178" s="1" t="s">
        <v>646</v>
      </c>
      <c r="F178" s="56" t="s">
        <v>115</v>
      </c>
      <c r="G178" s="8" t="s">
        <v>2</v>
      </c>
      <c r="H178" s="8" t="s">
        <v>89</v>
      </c>
      <c r="I178" s="8" t="s">
        <v>2104</v>
      </c>
      <c r="J178" s="11" t="s">
        <v>123</v>
      </c>
      <c r="K178" s="11" t="s">
        <v>123</v>
      </c>
      <c r="L178" s="11" t="s">
        <v>123</v>
      </c>
      <c r="M178" s="54" t="s">
        <v>123</v>
      </c>
      <c r="N178" s="54" t="s">
        <v>123</v>
      </c>
      <c r="O178" s="1"/>
      <c r="P178" s="54" t="s">
        <v>123</v>
      </c>
      <c r="Q178" s="1"/>
      <c r="R178" s="54" t="s">
        <v>123</v>
      </c>
      <c r="S178" s="55" t="s">
        <v>123</v>
      </c>
      <c r="T178" s="1"/>
      <c r="U178" s="54" t="s">
        <v>123</v>
      </c>
      <c r="V178" s="54" t="s">
        <v>123</v>
      </c>
      <c r="W178" s="54" t="s">
        <v>123</v>
      </c>
      <c r="X178" s="1"/>
      <c r="Y178" s="54" t="s">
        <v>123</v>
      </c>
      <c r="Z178" s="54" t="s">
        <v>123</v>
      </c>
      <c r="AA178" s="54" t="s">
        <v>123</v>
      </c>
      <c r="AB178" s="54" t="s">
        <v>123</v>
      </c>
      <c r="AC178" s="54" t="s">
        <v>123</v>
      </c>
      <c r="AD178" s="54" t="s">
        <v>123</v>
      </c>
      <c r="AE178" s="54" t="s">
        <v>123</v>
      </c>
      <c r="AF178" s="54" t="s">
        <v>123</v>
      </c>
      <c r="AG178" s="1"/>
      <c r="AH178" s="54" t="s">
        <v>123</v>
      </c>
      <c r="AI178" s="54" t="s">
        <v>123</v>
      </c>
      <c r="AJ178" s="1"/>
      <c r="AK178" s="1"/>
      <c r="AL178" s="54" t="s">
        <v>123</v>
      </c>
      <c r="AM178" s="1"/>
      <c r="AN178" s="54" t="s">
        <v>123</v>
      </c>
      <c r="AO178" s="1"/>
      <c r="AP178" s="54" t="s">
        <v>123</v>
      </c>
      <c r="AQ178" s="1"/>
      <c r="AR178" s="1"/>
      <c r="AS178" s="1"/>
    </row>
    <row r="179" spans="1:45" x14ac:dyDescent="0.3">
      <c r="A179" s="1" t="str">
        <f t="shared" si="1"/>
        <v>Digitalizaciones de la institución [Ayuntamiento de Palma del Río. Biblioteca Pública Municipal de Palma del Río]</v>
      </c>
      <c r="B179" s="48" t="s">
        <v>2499</v>
      </c>
      <c r="C179" s="1" t="s">
        <v>2040</v>
      </c>
      <c r="D179" s="1" t="s">
        <v>854</v>
      </c>
      <c r="E179" s="1" t="s">
        <v>620</v>
      </c>
      <c r="F179" s="56" t="s">
        <v>115</v>
      </c>
      <c r="G179" s="8" t="s">
        <v>4</v>
      </c>
      <c r="H179" s="8" t="s">
        <v>54</v>
      </c>
      <c r="I179" s="8" t="s">
        <v>2099</v>
      </c>
      <c r="J179" s="11" t="s">
        <v>123</v>
      </c>
      <c r="K179" s="11" t="s">
        <v>123</v>
      </c>
      <c r="L179" s="11" t="s">
        <v>123</v>
      </c>
      <c r="M179" s="54" t="s">
        <v>123</v>
      </c>
      <c r="N179" s="54" t="s">
        <v>123</v>
      </c>
      <c r="O179" s="1"/>
      <c r="P179" s="54" t="s">
        <v>123</v>
      </c>
      <c r="Q179" s="1"/>
      <c r="R179" s="54" t="s">
        <v>123</v>
      </c>
      <c r="S179" s="55" t="s">
        <v>123</v>
      </c>
      <c r="T179" s="1"/>
      <c r="U179" s="54" t="s">
        <v>123</v>
      </c>
      <c r="V179" s="54" t="s">
        <v>123</v>
      </c>
      <c r="W179" s="54" t="s">
        <v>123</v>
      </c>
      <c r="X179" s="1"/>
      <c r="Y179" s="54" t="s">
        <v>123</v>
      </c>
      <c r="Z179" s="54" t="s">
        <v>123</v>
      </c>
      <c r="AA179" s="54" t="s">
        <v>123</v>
      </c>
      <c r="AB179" s="54" t="s">
        <v>123</v>
      </c>
      <c r="AC179" s="54" t="s">
        <v>123</v>
      </c>
      <c r="AD179" s="54" t="s">
        <v>123</v>
      </c>
      <c r="AE179" s="54" t="s">
        <v>123</v>
      </c>
      <c r="AF179" s="54" t="s">
        <v>123</v>
      </c>
      <c r="AG179" s="1"/>
      <c r="AH179" s="54" t="s">
        <v>123</v>
      </c>
      <c r="AI179" s="54" t="s">
        <v>123</v>
      </c>
      <c r="AJ179" s="1"/>
      <c r="AK179" s="1"/>
      <c r="AL179" s="54" t="s">
        <v>123</v>
      </c>
      <c r="AM179" s="1"/>
      <c r="AN179" s="54" t="s">
        <v>123</v>
      </c>
      <c r="AO179" s="1"/>
      <c r="AP179" s="54" t="s">
        <v>123</v>
      </c>
      <c r="AQ179" s="1"/>
      <c r="AR179" s="1"/>
      <c r="AS179" s="1"/>
    </row>
    <row r="180" spans="1:45" x14ac:dyDescent="0.3">
      <c r="A180" s="1" t="str">
        <f t="shared" si="1"/>
        <v>Digitalizaciones de la institución [Ayuntamiento de Pontearea. Biblioteca Pública Municipal de Pontearea]</v>
      </c>
      <c r="B180" s="48" t="s">
        <v>2481</v>
      </c>
      <c r="C180" s="1" t="s">
        <v>2040</v>
      </c>
      <c r="D180" s="1" t="s">
        <v>854</v>
      </c>
      <c r="E180" s="1" t="s">
        <v>646</v>
      </c>
      <c r="F180" s="56" t="s">
        <v>115</v>
      </c>
      <c r="G180" s="8" t="s">
        <v>2</v>
      </c>
      <c r="H180" s="8" t="s">
        <v>92</v>
      </c>
      <c r="I180" s="8" t="s">
        <v>2106</v>
      </c>
      <c r="J180" s="11" t="s">
        <v>123</v>
      </c>
      <c r="K180" s="11" t="s">
        <v>123</v>
      </c>
      <c r="L180" s="11" t="s">
        <v>123</v>
      </c>
      <c r="M180" s="54" t="s">
        <v>123</v>
      </c>
      <c r="N180" s="54" t="s">
        <v>123</v>
      </c>
      <c r="O180" s="1"/>
      <c r="P180" s="54" t="s">
        <v>123</v>
      </c>
      <c r="Q180" s="1"/>
      <c r="R180" s="54" t="s">
        <v>123</v>
      </c>
      <c r="S180" s="55" t="s">
        <v>123</v>
      </c>
      <c r="T180" s="1"/>
      <c r="U180" s="54" t="s">
        <v>123</v>
      </c>
      <c r="V180" s="54" t="s">
        <v>123</v>
      </c>
      <c r="W180" s="54" t="s">
        <v>123</v>
      </c>
      <c r="X180" s="1"/>
      <c r="Y180" s="54" t="s">
        <v>123</v>
      </c>
      <c r="Z180" s="54" t="s">
        <v>123</v>
      </c>
      <c r="AA180" s="54" t="s">
        <v>123</v>
      </c>
      <c r="AB180" s="54" t="s">
        <v>123</v>
      </c>
      <c r="AC180" s="54" t="s">
        <v>123</v>
      </c>
      <c r="AD180" s="54" t="s">
        <v>123</v>
      </c>
      <c r="AE180" s="54" t="s">
        <v>123</v>
      </c>
      <c r="AF180" s="54" t="s">
        <v>123</v>
      </c>
      <c r="AG180" s="1"/>
      <c r="AH180" s="54" t="s">
        <v>123</v>
      </c>
      <c r="AI180" s="54" t="s">
        <v>123</v>
      </c>
      <c r="AJ180" s="1"/>
      <c r="AK180" s="1"/>
      <c r="AL180" s="54" t="s">
        <v>123</v>
      </c>
      <c r="AM180" s="1"/>
      <c r="AN180" s="54" t="s">
        <v>123</v>
      </c>
      <c r="AO180" s="1"/>
      <c r="AP180" s="54" t="s">
        <v>123</v>
      </c>
      <c r="AQ180" s="1"/>
      <c r="AR180" s="1"/>
      <c r="AS180" s="1"/>
    </row>
    <row r="181" spans="1:45" x14ac:dyDescent="0.3">
      <c r="A181" s="1" t="str">
        <f t="shared" si="1"/>
        <v>Digitalizaciones de la institución [Ayuntamiento de Pozoblanco. Biblioteca Pública Municipal de Pozoblanco (Córdoba)]</v>
      </c>
      <c r="B181" s="48" t="s">
        <v>2482</v>
      </c>
      <c r="C181" s="1" t="s">
        <v>2040</v>
      </c>
      <c r="D181" s="1" t="s">
        <v>854</v>
      </c>
      <c r="E181" s="1" t="s">
        <v>620</v>
      </c>
      <c r="F181" s="56" t="s">
        <v>115</v>
      </c>
      <c r="G181" s="8" t="s">
        <v>4</v>
      </c>
      <c r="H181" s="8" t="s">
        <v>54</v>
      </c>
      <c r="I181" s="8" t="s">
        <v>2098</v>
      </c>
      <c r="J181" s="11" t="s">
        <v>123</v>
      </c>
      <c r="K181" s="11" t="s">
        <v>123</v>
      </c>
      <c r="L181" s="11" t="s">
        <v>123</v>
      </c>
      <c r="M181" s="54" t="s">
        <v>123</v>
      </c>
      <c r="N181" s="54" t="s">
        <v>123</v>
      </c>
      <c r="O181" s="1"/>
      <c r="P181" s="54" t="s">
        <v>123</v>
      </c>
      <c r="Q181" s="1"/>
      <c r="R181" s="54" t="s">
        <v>123</v>
      </c>
      <c r="S181" s="55" t="s">
        <v>123</v>
      </c>
      <c r="T181" s="1"/>
      <c r="U181" s="54" t="s">
        <v>123</v>
      </c>
      <c r="V181" s="54" t="s">
        <v>123</v>
      </c>
      <c r="W181" s="54" t="s">
        <v>123</v>
      </c>
      <c r="X181" s="1"/>
      <c r="Y181" s="54" t="s">
        <v>123</v>
      </c>
      <c r="Z181" s="54" t="s">
        <v>123</v>
      </c>
      <c r="AA181" s="54" t="s">
        <v>123</v>
      </c>
      <c r="AB181" s="54" t="s">
        <v>123</v>
      </c>
      <c r="AC181" s="54" t="s">
        <v>123</v>
      </c>
      <c r="AD181" s="54" t="s">
        <v>123</v>
      </c>
      <c r="AE181" s="54" t="s">
        <v>123</v>
      </c>
      <c r="AF181" s="54" t="s">
        <v>123</v>
      </c>
      <c r="AG181" s="1"/>
      <c r="AH181" s="54" t="s">
        <v>123</v>
      </c>
      <c r="AI181" s="54" t="s">
        <v>123</v>
      </c>
      <c r="AJ181" s="1"/>
      <c r="AK181" s="1"/>
      <c r="AL181" s="54" t="s">
        <v>123</v>
      </c>
      <c r="AM181" s="1"/>
      <c r="AN181" s="54" t="s">
        <v>123</v>
      </c>
      <c r="AO181" s="1"/>
      <c r="AP181" s="54" t="s">
        <v>123</v>
      </c>
      <c r="AQ181" s="1"/>
      <c r="AR181" s="1"/>
      <c r="AS181" s="1"/>
    </row>
    <row r="182" spans="1:45" x14ac:dyDescent="0.3">
      <c r="A182" s="1" t="str">
        <f t="shared" si="1"/>
        <v>Digitalizaciones de la institución [Ayuntamiento de Sabadell. Archivo Histórico de Sabadell]</v>
      </c>
      <c r="B182" s="48" t="s">
        <v>2385</v>
      </c>
      <c r="C182" s="1" t="s">
        <v>25</v>
      </c>
      <c r="D182" s="1" t="s">
        <v>854</v>
      </c>
      <c r="E182" s="1" t="s">
        <v>599</v>
      </c>
      <c r="F182" s="56" t="s">
        <v>115</v>
      </c>
      <c r="G182" s="8" t="s">
        <v>16</v>
      </c>
      <c r="H182" s="8" t="s">
        <v>80</v>
      </c>
      <c r="I182" s="8" t="s">
        <v>2085</v>
      </c>
      <c r="J182" s="11" t="s">
        <v>123</v>
      </c>
      <c r="K182" s="11" t="s">
        <v>123</v>
      </c>
      <c r="L182" s="11" t="s">
        <v>123</v>
      </c>
      <c r="M182" s="54" t="s">
        <v>123</v>
      </c>
      <c r="N182" s="54" t="s">
        <v>123</v>
      </c>
      <c r="O182" s="1"/>
      <c r="P182" s="54" t="s">
        <v>123</v>
      </c>
      <c r="Q182" s="1"/>
      <c r="R182" s="54" t="s">
        <v>123</v>
      </c>
      <c r="S182" s="55" t="s">
        <v>123</v>
      </c>
      <c r="T182" s="1"/>
      <c r="U182" s="54" t="s">
        <v>123</v>
      </c>
      <c r="V182" s="54" t="s">
        <v>123</v>
      </c>
      <c r="W182" s="54" t="s">
        <v>123</v>
      </c>
      <c r="X182" s="1"/>
      <c r="Y182" s="54" t="s">
        <v>123</v>
      </c>
      <c r="Z182" s="54" t="s">
        <v>123</v>
      </c>
      <c r="AA182" s="54" t="s">
        <v>123</v>
      </c>
      <c r="AB182" s="54" t="s">
        <v>123</v>
      </c>
      <c r="AC182" s="54" t="s">
        <v>123</v>
      </c>
      <c r="AD182" s="54" t="s">
        <v>123</v>
      </c>
      <c r="AE182" s="54" t="s">
        <v>123</v>
      </c>
      <c r="AF182" s="54" t="s">
        <v>123</v>
      </c>
      <c r="AG182" s="1"/>
      <c r="AH182" s="54" t="s">
        <v>123</v>
      </c>
      <c r="AI182" s="54" t="s">
        <v>123</v>
      </c>
      <c r="AJ182" s="1"/>
      <c r="AK182" s="1"/>
      <c r="AL182" s="54" t="s">
        <v>123</v>
      </c>
      <c r="AM182" s="1"/>
      <c r="AN182" s="54" t="s">
        <v>123</v>
      </c>
      <c r="AO182" s="1"/>
      <c r="AP182" s="54" t="s">
        <v>123</v>
      </c>
      <c r="AQ182" s="1"/>
      <c r="AR182" s="1"/>
      <c r="AS182" s="1"/>
    </row>
    <row r="183" spans="1:45" x14ac:dyDescent="0.3">
      <c r="A183" s="1" t="str">
        <f t="shared" si="1"/>
        <v>Digitalizaciones de la institución [Ayuntamiento de Salón. Biblioteca Pública Municipal de Salón (Granada)]</v>
      </c>
      <c r="B183" s="48" t="s">
        <v>2494</v>
      </c>
      <c r="C183" s="1" t="s">
        <v>2040</v>
      </c>
      <c r="D183" s="1" t="s">
        <v>854</v>
      </c>
      <c r="E183" s="1" t="s">
        <v>620</v>
      </c>
      <c r="F183" s="56" t="s">
        <v>115</v>
      </c>
      <c r="G183" s="8" t="s">
        <v>4</v>
      </c>
      <c r="H183" s="8" t="s">
        <v>55</v>
      </c>
      <c r="I183" s="8" t="s">
        <v>55</v>
      </c>
      <c r="J183" s="11" t="s">
        <v>123</v>
      </c>
      <c r="K183" s="11" t="s">
        <v>123</v>
      </c>
      <c r="L183" s="11" t="s">
        <v>123</v>
      </c>
      <c r="M183" s="54" t="s">
        <v>123</v>
      </c>
      <c r="N183" s="54" t="s">
        <v>123</v>
      </c>
      <c r="O183" s="1"/>
      <c r="P183" s="54" t="s">
        <v>123</v>
      </c>
      <c r="Q183" s="1"/>
      <c r="R183" s="54" t="s">
        <v>123</v>
      </c>
      <c r="S183" s="55" t="s">
        <v>123</v>
      </c>
      <c r="T183" s="1"/>
      <c r="U183" s="54" t="s">
        <v>123</v>
      </c>
      <c r="V183" s="54" t="s">
        <v>123</v>
      </c>
      <c r="W183" s="54" t="s">
        <v>123</v>
      </c>
      <c r="X183" s="1"/>
      <c r="Y183" s="54" t="s">
        <v>123</v>
      </c>
      <c r="Z183" s="54" t="s">
        <v>123</v>
      </c>
      <c r="AA183" s="54" t="s">
        <v>123</v>
      </c>
      <c r="AB183" s="54" t="s">
        <v>123</v>
      </c>
      <c r="AC183" s="54" t="s">
        <v>123</v>
      </c>
      <c r="AD183" s="54" t="s">
        <v>123</v>
      </c>
      <c r="AE183" s="54" t="s">
        <v>123</v>
      </c>
      <c r="AF183" s="54" t="s">
        <v>123</v>
      </c>
      <c r="AG183" s="1"/>
      <c r="AH183" s="54" t="s">
        <v>123</v>
      </c>
      <c r="AI183" s="54" t="s">
        <v>123</v>
      </c>
      <c r="AJ183" s="1"/>
      <c r="AK183" s="1"/>
      <c r="AL183" s="54" t="s">
        <v>123</v>
      </c>
      <c r="AM183" s="1"/>
      <c r="AN183" s="54" t="s">
        <v>123</v>
      </c>
      <c r="AO183" s="1"/>
      <c r="AP183" s="54" t="s">
        <v>123</v>
      </c>
      <c r="AQ183" s="1"/>
      <c r="AR183" s="1"/>
      <c r="AS183" s="1"/>
    </row>
    <row r="184" spans="1:45" x14ac:dyDescent="0.3">
      <c r="A184" s="1" t="str">
        <f t="shared" si="1"/>
        <v>Digitalizaciones de la institución [Ayuntamiento de San Bartolomé. Archivo Histórico Municipal de San Bartolomé (AHMSB)]</v>
      </c>
      <c r="B184" s="48" t="s">
        <v>2390</v>
      </c>
      <c r="C184" s="1" t="s">
        <v>25</v>
      </c>
      <c r="D184" s="1" t="s">
        <v>854</v>
      </c>
      <c r="E184" s="1" t="s">
        <v>959</v>
      </c>
      <c r="F184" s="56" t="s">
        <v>115</v>
      </c>
      <c r="G184" s="8" t="s">
        <v>20</v>
      </c>
      <c r="H184" s="8" t="s">
        <v>64</v>
      </c>
      <c r="I184" s="8" t="s">
        <v>2136</v>
      </c>
      <c r="J184" s="11" t="s">
        <v>123</v>
      </c>
      <c r="K184" s="11" t="s">
        <v>123</v>
      </c>
      <c r="L184" s="11" t="s">
        <v>123</v>
      </c>
      <c r="M184" s="54" t="s">
        <v>123</v>
      </c>
      <c r="N184" s="54" t="s">
        <v>123</v>
      </c>
      <c r="O184" s="1"/>
      <c r="P184" s="54" t="s">
        <v>123</v>
      </c>
      <c r="Q184" s="1"/>
      <c r="R184" s="54" t="s">
        <v>123</v>
      </c>
      <c r="S184" s="55" t="s">
        <v>123</v>
      </c>
      <c r="T184" s="1"/>
      <c r="U184" s="54" t="s">
        <v>123</v>
      </c>
      <c r="V184" s="54" t="s">
        <v>123</v>
      </c>
      <c r="W184" s="54" t="s">
        <v>123</v>
      </c>
      <c r="X184" s="1"/>
      <c r="Y184" s="54" t="s">
        <v>123</v>
      </c>
      <c r="Z184" s="54" t="s">
        <v>123</v>
      </c>
      <c r="AA184" s="54" t="s">
        <v>123</v>
      </c>
      <c r="AB184" s="54" t="s">
        <v>123</v>
      </c>
      <c r="AC184" s="54" t="s">
        <v>123</v>
      </c>
      <c r="AD184" s="54" t="s">
        <v>123</v>
      </c>
      <c r="AE184" s="54" t="s">
        <v>123</v>
      </c>
      <c r="AF184" s="54" t="s">
        <v>123</v>
      </c>
      <c r="AG184" s="1"/>
      <c r="AH184" s="54" t="s">
        <v>123</v>
      </c>
      <c r="AI184" s="54" t="s">
        <v>123</v>
      </c>
      <c r="AJ184" s="1"/>
      <c r="AK184" s="1"/>
      <c r="AL184" s="54" t="s">
        <v>123</v>
      </c>
      <c r="AM184" s="1"/>
      <c r="AN184" s="54" t="s">
        <v>123</v>
      </c>
      <c r="AO184" s="1"/>
      <c r="AP184" s="54" t="s">
        <v>123</v>
      </c>
      <c r="AQ184" s="1"/>
      <c r="AR184" s="1"/>
      <c r="AS184" s="1"/>
    </row>
    <row r="185" spans="1:45" x14ac:dyDescent="0.3">
      <c r="A185" s="1" t="str">
        <f t="shared" si="1"/>
        <v>Digitalizaciones de la institución [Ayuntamiento de San Sebastián]</v>
      </c>
      <c r="B185" s="48" t="s">
        <v>1760</v>
      </c>
      <c r="C185" s="1" t="s">
        <v>1896</v>
      </c>
      <c r="D185" s="1" t="s">
        <v>854</v>
      </c>
      <c r="E185" s="1" t="s">
        <v>309</v>
      </c>
      <c r="F185" s="56" t="s">
        <v>115</v>
      </c>
      <c r="G185" s="8" t="s">
        <v>17</v>
      </c>
      <c r="H185" s="8" t="s">
        <v>98</v>
      </c>
      <c r="I185" s="8" t="s">
        <v>1491</v>
      </c>
      <c r="J185" s="11" t="s">
        <v>123</v>
      </c>
      <c r="K185" s="11" t="s">
        <v>123</v>
      </c>
      <c r="L185" s="11" t="s">
        <v>123</v>
      </c>
      <c r="M185" s="54" t="s">
        <v>123</v>
      </c>
      <c r="N185" s="54" t="s">
        <v>123</v>
      </c>
      <c r="O185" s="1"/>
      <c r="P185" s="54" t="s">
        <v>123</v>
      </c>
      <c r="Q185" s="1"/>
      <c r="R185" s="54" t="s">
        <v>123</v>
      </c>
      <c r="S185" s="55" t="s">
        <v>123</v>
      </c>
      <c r="T185" s="1"/>
      <c r="U185" s="54" t="s">
        <v>123</v>
      </c>
      <c r="V185" s="54" t="s">
        <v>123</v>
      </c>
      <c r="W185" s="54" t="s">
        <v>123</v>
      </c>
      <c r="X185" s="1"/>
      <c r="Y185" s="54" t="s">
        <v>123</v>
      </c>
      <c r="Z185" s="54" t="s">
        <v>123</v>
      </c>
      <c r="AA185" s="54" t="s">
        <v>123</v>
      </c>
      <c r="AB185" s="54" t="s">
        <v>123</v>
      </c>
      <c r="AC185" s="54" t="s">
        <v>123</v>
      </c>
      <c r="AD185" s="54" t="s">
        <v>123</v>
      </c>
      <c r="AE185" s="54" t="s">
        <v>123</v>
      </c>
      <c r="AF185" s="54" t="s">
        <v>123</v>
      </c>
      <c r="AG185" s="1"/>
      <c r="AH185" s="54" t="s">
        <v>123</v>
      </c>
      <c r="AI185" s="54" t="s">
        <v>123</v>
      </c>
      <c r="AJ185" s="1"/>
      <c r="AK185" s="1"/>
      <c r="AL185" s="54" t="s">
        <v>123</v>
      </c>
      <c r="AM185" s="1"/>
      <c r="AN185" s="54" t="s">
        <v>123</v>
      </c>
      <c r="AO185" s="1"/>
      <c r="AP185" s="54" t="s">
        <v>123</v>
      </c>
      <c r="AQ185" s="1"/>
      <c r="AR185" s="1"/>
      <c r="AS185" s="1"/>
    </row>
    <row r="186" spans="1:45" x14ac:dyDescent="0.3">
      <c r="A186" s="1" t="str">
        <f t="shared" si="1"/>
        <v>Digitalizaciones de la institución [Ayuntamiento de Santa Cruz de Tenerife. Biblioteca pública municipal de Santa Cruz de Tenerife]</v>
      </c>
      <c r="B186" s="48" t="s">
        <v>2486</v>
      </c>
      <c r="C186" s="1" t="s">
        <v>2040</v>
      </c>
      <c r="D186" s="1" t="s">
        <v>854</v>
      </c>
      <c r="E186" s="1" t="s">
        <v>881</v>
      </c>
      <c r="F186" s="56" t="s">
        <v>115</v>
      </c>
      <c r="G186" s="8" t="s">
        <v>20</v>
      </c>
      <c r="H186" s="8" t="s">
        <v>65</v>
      </c>
      <c r="I186" s="8" t="s">
        <v>1420</v>
      </c>
      <c r="J186" s="11" t="s">
        <v>123</v>
      </c>
      <c r="K186" s="11" t="s">
        <v>123</v>
      </c>
      <c r="L186" s="11" t="s">
        <v>123</v>
      </c>
      <c r="M186" s="54" t="s">
        <v>123</v>
      </c>
      <c r="N186" s="54" t="s">
        <v>123</v>
      </c>
      <c r="O186" s="1"/>
      <c r="P186" s="54" t="s">
        <v>123</v>
      </c>
      <c r="Q186" s="1"/>
      <c r="R186" s="54" t="s">
        <v>123</v>
      </c>
      <c r="S186" s="55" t="s">
        <v>123</v>
      </c>
      <c r="T186" s="1"/>
      <c r="U186" s="54" t="s">
        <v>123</v>
      </c>
      <c r="V186" s="54" t="s">
        <v>123</v>
      </c>
      <c r="W186" s="54" t="s">
        <v>123</v>
      </c>
      <c r="X186" s="1"/>
      <c r="Y186" s="54" t="s">
        <v>123</v>
      </c>
      <c r="Z186" s="54" t="s">
        <v>123</v>
      </c>
      <c r="AA186" s="54" t="s">
        <v>123</v>
      </c>
      <c r="AB186" s="54" t="s">
        <v>123</v>
      </c>
      <c r="AC186" s="54" t="s">
        <v>123</v>
      </c>
      <c r="AD186" s="54" t="s">
        <v>123</v>
      </c>
      <c r="AE186" s="54" t="s">
        <v>123</v>
      </c>
      <c r="AF186" s="54" t="s">
        <v>123</v>
      </c>
      <c r="AG186" s="1"/>
      <c r="AH186" s="54" t="s">
        <v>123</v>
      </c>
      <c r="AI186" s="54" t="s">
        <v>123</v>
      </c>
      <c r="AJ186" s="1"/>
      <c r="AK186" s="1"/>
      <c r="AL186" s="54" t="s">
        <v>123</v>
      </c>
      <c r="AM186" s="1"/>
      <c r="AN186" s="54" t="s">
        <v>123</v>
      </c>
      <c r="AO186" s="1"/>
      <c r="AP186" s="54" t="s">
        <v>123</v>
      </c>
      <c r="AQ186" s="1"/>
      <c r="AR186" s="1"/>
      <c r="AS186" s="1"/>
    </row>
    <row r="187" spans="1:45" x14ac:dyDescent="0.3">
      <c r="A187" s="1" t="str">
        <f t="shared" si="1"/>
        <v>Digitalizaciones de la institución [Ayuntamiento de Santander. Biblioteca Publica Municipal de Menéndez Pelayo. Fondo de teatro antiguo español]</v>
      </c>
      <c r="B187" s="48" t="s">
        <v>2473</v>
      </c>
      <c r="C187" s="1" t="s">
        <v>2045</v>
      </c>
      <c r="D187" s="1" t="s">
        <v>854</v>
      </c>
      <c r="E187" s="1" t="s">
        <v>989</v>
      </c>
      <c r="F187" s="56" t="s">
        <v>115</v>
      </c>
      <c r="G187" s="8" t="s">
        <v>93</v>
      </c>
      <c r="H187" s="8" t="s">
        <v>6</v>
      </c>
      <c r="I187" s="8" t="s">
        <v>6</v>
      </c>
      <c r="J187" s="11" t="s">
        <v>123</v>
      </c>
      <c r="K187" s="11" t="s">
        <v>123</v>
      </c>
      <c r="L187" s="11" t="s">
        <v>123</v>
      </c>
      <c r="M187" s="54" t="s">
        <v>123</v>
      </c>
      <c r="N187" s="54" t="s">
        <v>123</v>
      </c>
      <c r="O187" s="1"/>
      <c r="P187" s="54" t="s">
        <v>123</v>
      </c>
      <c r="Q187" s="1"/>
      <c r="R187" s="54" t="s">
        <v>123</v>
      </c>
      <c r="S187" s="55" t="s">
        <v>123</v>
      </c>
      <c r="T187" s="1"/>
      <c r="U187" s="54" t="s">
        <v>123</v>
      </c>
      <c r="V187" s="54" t="s">
        <v>123</v>
      </c>
      <c r="W187" s="54" t="s">
        <v>123</v>
      </c>
      <c r="X187" s="1"/>
      <c r="Y187" s="54" t="s">
        <v>123</v>
      </c>
      <c r="Z187" s="54" t="s">
        <v>123</v>
      </c>
      <c r="AA187" s="54" t="s">
        <v>123</v>
      </c>
      <c r="AB187" s="54" t="s">
        <v>123</v>
      </c>
      <c r="AC187" s="54" t="s">
        <v>123</v>
      </c>
      <c r="AD187" s="54" t="s">
        <v>123</v>
      </c>
      <c r="AE187" s="54" t="s">
        <v>123</v>
      </c>
      <c r="AF187" s="54" t="s">
        <v>123</v>
      </c>
      <c r="AG187" s="1"/>
      <c r="AH187" s="54" t="s">
        <v>123</v>
      </c>
      <c r="AI187" s="54" t="s">
        <v>123</v>
      </c>
      <c r="AJ187" s="1"/>
      <c r="AK187" s="1"/>
      <c r="AL187" s="54" t="s">
        <v>123</v>
      </c>
      <c r="AM187" s="1"/>
      <c r="AN187" s="54" t="s">
        <v>123</v>
      </c>
      <c r="AO187" s="1"/>
      <c r="AP187" s="54" t="s">
        <v>123</v>
      </c>
      <c r="AQ187" s="1"/>
      <c r="AR187" s="1"/>
      <c r="AS187" s="1"/>
    </row>
    <row r="188" spans="1:45" ht="28.8" x14ac:dyDescent="0.3">
      <c r="A188" s="1" t="str">
        <f t="shared" si="1"/>
        <v>Digitalizaciones de la institución [Ayuntamiento de Santander. Biblioteca Pública Municipal de Santander]</v>
      </c>
      <c r="B188" s="45" t="s">
        <v>2487</v>
      </c>
      <c r="C188" s="1" t="s">
        <v>2040</v>
      </c>
      <c r="D188" s="1" t="s">
        <v>854</v>
      </c>
      <c r="E188" s="1" t="s">
        <v>167</v>
      </c>
      <c r="F188" s="56" t="s">
        <v>115</v>
      </c>
      <c r="G188" s="8" t="s">
        <v>3</v>
      </c>
      <c r="H188" s="8" t="s">
        <v>3</v>
      </c>
      <c r="I188" s="8" t="s">
        <v>304</v>
      </c>
      <c r="J188" s="11" t="s">
        <v>123</v>
      </c>
      <c r="K188" s="11" t="s">
        <v>123</v>
      </c>
      <c r="L188" s="11" t="s">
        <v>123</v>
      </c>
      <c r="M188" s="54" t="s">
        <v>123</v>
      </c>
      <c r="N188" s="54" t="s">
        <v>123</v>
      </c>
      <c r="O188" s="1"/>
      <c r="P188" s="54" t="s">
        <v>123</v>
      </c>
      <c r="Q188" s="1"/>
      <c r="R188" s="54" t="s">
        <v>123</v>
      </c>
      <c r="S188" s="55" t="s">
        <v>123</v>
      </c>
      <c r="T188" s="1"/>
      <c r="U188" s="54" t="s">
        <v>123</v>
      </c>
      <c r="V188" s="54" t="s">
        <v>123</v>
      </c>
      <c r="W188" s="54" t="s">
        <v>123</v>
      </c>
      <c r="X188" s="1"/>
      <c r="Y188" s="54" t="s">
        <v>123</v>
      </c>
      <c r="Z188" s="54" t="s">
        <v>123</v>
      </c>
      <c r="AA188" s="54" t="s">
        <v>123</v>
      </c>
      <c r="AB188" s="54" t="s">
        <v>123</v>
      </c>
      <c r="AC188" s="54" t="s">
        <v>123</v>
      </c>
      <c r="AD188" s="54" t="s">
        <v>123</v>
      </c>
      <c r="AE188" s="54" t="s">
        <v>123</v>
      </c>
      <c r="AF188" s="54" t="s">
        <v>123</v>
      </c>
      <c r="AG188" s="1"/>
      <c r="AH188" s="54" t="s">
        <v>123</v>
      </c>
      <c r="AI188" s="54" t="s">
        <v>123</v>
      </c>
      <c r="AJ188" s="1"/>
      <c r="AK188" s="1"/>
      <c r="AL188" s="54" t="s">
        <v>123</v>
      </c>
      <c r="AM188" s="1"/>
      <c r="AN188" s="54" t="s">
        <v>123</v>
      </c>
      <c r="AO188" s="1"/>
      <c r="AP188" s="54" t="s">
        <v>123</v>
      </c>
      <c r="AQ188" s="1"/>
      <c r="AR188" s="1"/>
      <c r="AS188" s="1"/>
    </row>
    <row r="189" spans="1:45" x14ac:dyDescent="0.3">
      <c r="A189" s="1" t="str">
        <f t="shared" si="1"/>
        <v>Digitalizaciones de la institución [Ayuntamiento de Segovia. Archivo Municipal]</v>
      </c>
      <c r="B189" s="45" t="s">
        <v>2403</v>
      </c>
      <c r="C189" s="1" t="s">
        <v>25</v>
      </c>
      <c r="D189" s="1" t="s">
        <v>854</v>
      </c>
      <c r="E189" s="1" t="s">
        <v>167</v>
      </c>
      <c r="F189" s="56" t="s">
        <v>115</v>
      </c>
      <c r="G189" s="8" t="s">
        <v>9</v>
      </c>
      <c r="H189" s="8" t="s">
        <v>76</v>
      </c>
      <c r="I189" s="8" t="s">
        <v>76</v>
      </c>
      <c r="J189" s="11" t="s">
        <v>123</v>
      </c>
      <c r="K189" s="11" t="s">
        <v>123</v>
      </c>
      <c r="L189" s="11" t="s">
        <v>123</v>
      </c>
      <c r="M189" s="54" t="s">
        <v>123</v>
      </c>
      <c r="N189" s="54" t="s">
        <v>123</v>
      </c>
      <c r="O189" s="1"/>
      <c r="P189" s="54" t="s">
        <v>123</v>
      </c>
      <c r="Q189" s="1"/>
      <c r="R189" s="54" t="s">
        <v>123</v>
      </c>
      <c r="S189" s="55" t="s">
        <v>123</v>
      </c>
      <c r="T189" s="1"/>
      <c r="U189" s="54" t="s">
        <v>123</v>
      </c>
      <c r="V189" s="54" t="s">
        <v>123</v>
      </c>
      <c r="W189" s="54" t="s">
        <v>123</v>
      </c>
      <c r="X189" s="1"/>
      <c r="Y189" s="54" t="s">
        <v>123</v>
      </c>
      <c r="Z189" s="54" t="s">
        <v>123</v>
      </c>
      <c r="AA189" s="54" t="s">
        <v>123</v>
      </c>
      <c r="AB189" s="54" t="s">
        <v>123</v>
      </c>
      <c r="AC189" s="54" t="s">
        <v>123</v>
      </c>
      <c r="AD189" s="54" t="s">
        <v>123</v>
      </c>
      <c r="AE189" s="54" t="s">
        <v>123</v>
      </c>
      <c r="AF189" s="54" t="s">
        <v>123</v>
      </c>
      <c r="AG189" s="1"/>
      <c r="AH189" s="54" t="s">
        <v>123</v>
      </c>
      <c r="AI189" s="54" t="s">
        <v>123</v>
      </c>
      <c r="AJ189" s="1"/>
      <c r="AK189" s="1"/>
      <c r="AL189" s="54" t="s">
        <v>123</v>
      </c>
      <c r="AM189" s="1"/>
      <c r="AN189" s="54" t="s">
        <v>123</v>
      </c>
      <c r="AO189" s="1"/>
      <c r="AP189" s="54" t="s">
        <v>123</v>
      </c>
      <c r="AQ189" s="1"/>
      <c r="AR189" s="1"/>
      <c r="AS189" s="1"/>
    </row>
    <row r="190" spans="1:45" x14ac:dyDescent="0.3">
      <c r="A190" s="1" t="str">
        <f t="shared" si="1"/>
        <v>Digitalizaciones de la institución [Ayuntamiento de Sevilla. Biblioteca Pública Municipal de Sevilla]</v>
      </c>
      <c r="B190" s="48" t="s">
        <v>2488</v>
      </c>
      <c r="C190" s="1" t="s">
        <v>2040</v>
      </c>
      <c r="D190" s="1" t="s">
        <v>854</v>
      </c>
      <c r="E190" s="1" t="s">
        <v>620</v>
      </c>
      <c r="F190" s="56" t="s">
        <v>115</v>
      </c>
      <c r="G190" s="8" t="s">
        <v>4</v>
      </c>
      <c r="H190" s="8" t="s">
        <v>59</v>
      </c>
      <c r="I190" s="8" t="s">
        <v>59</v>
      </c>
      <c r="J190" s="11" t="s">
        <v>123</v>
      </c>
      <c r="K190" s="11" t="s">
        <v>123</v>
      </c>
      <c r="L190" s="11" t="s">
        <v>123</v>
      </c>
      <c r="M190" s="54" t="s">
        <v>123</v>
      </c>
      <c r="N190" s="54" t="s">
        <v>123</v>
      </c>
      <c r="O190" s="1"/>
      <c r="P190" s="54" t="s">
        <v>123</v>
      </c>
      <c r="Q190" s="1"/>
      <c r="R190" s="54" t="s">
        <v>123</v>
      </c>
      <c r="S190" s="55" t="s">
        <v>123</v>
      </c>
      <c r="T190" s="1"/>
      <c r="U190" s="54" t="s">
        <v>123</v>
      </c>
      <c r="V190" s="54" t="s">
        <v>123</v>
      </c>
      <c r="W190" s="54" t="s">
        <v>123</v>
      </c>
      <c r="X190" s="1"/>
      <c r="Y190" s="54" t="s">
        <v>123</v>
      </c>
      <c r="Z190" s="54" t="s">
        <v>123</v>
      </c>
      <c r="AA190" s="54" t="s">
        <v>123</v>
      </c>
      <c r="AB190" s="54" t="s">
        <v>123</v>
      </c>
      <c r="AC190" s="54" t="s">
        <v>123</v>
      </c>
      <c r="AD190" s="54" t="s">
        <v>123</v>
      </c>
      <c r="AE190" s="54" t="s">
        <v>123</v>
      </c>
      <c r="AF190" s="54" t="s">
        <v>123</v>
      </c>
      <c r="AG190" s="1"/>
      <c r="AH190" s="54" t="s">
        <v>123</v>
      </c>
      <c r="AI190" s="54" t="s">
        <v>123</v>
      </c>
      <c r="AJ190" s="1"/>
      <c r="AK190" s="1"/>
      <c r="AL190" s="54" t="s">
        <v>123</v>
      </c>
      <c r="AM190" s="1"/>
      <c r="AN190" s="54" t="s">
        <v>123</v>
      </c>
      <c r="AO190" s="1"/>
      <c r="AP190" s="54" t="s">
        <v>123</v>
      </c>
      <c r="AQ190" s="1"/>
      <c r="AR190" s="1"/>
      <c r="AS190" s="1"/>
    </row>
    <row r="191" spans="1:45" x14ac:dyDescent="0.3">
      <c r="A191" s="1" t="str">
        <f t="shared" si="1"/>
        <v>Digitalizaciones de la institución [Ayuntamiento de Taradell]</v>
      </c>
      <c r="B191" s="48" t="s">
        <v>1838</v>
      </c>
      <c r="C191" s="1" t="s">
        <v>2040</v>
      </c>
      <c r="D191" s="1" t="s">
        <v>854</v>
      </c>
      <c r="E191" s="1" t="s">
        <v>1576</v>
      </c>
      <c r="F191" s="56" t="s">
        <v>115</v>
      </c>
      <c r="G191" s="8" t="s">
        <v>16</v>
      </c>
      <c r="H191" s="8" t="s">
        <v>80</v>
      </c>
      <c r="I191" s="8" t="s">
        <v>2073</v>
      </c>
      <c r="J191" s="11" t="s">
        <v>123</v>
      </c>
      <c r="K191" s="11" t="s">
        <v>123</v>
      </c>
      <c r="L191" s="11" t="s">
        <v>123</v>
      </c>
      <c r="M191" s="54" t="s">
        <v>123</v>
      </c>
      <c r="N191" s="54" t="s">
        <v>123</v>
      </c>
      <c r="O191" s="1"/>
      <c r="P191" s="54" t="s">
        <v>123</v>
      </c>
      <c r="Q191" s="1"/>
      <c r="R191" s="54" t="s">
        <v>123</v>
      </c>
      <c r="S191" s="55" t="s">
        <v>123</v>
      </c>
      <c r="T191" s="1"/>
      <c r="U191" s="54" t="s">
        <v>123</v>
      </c>
      <c r="V191" s="54" t="s">
        <v>123</v>
      </c>
      <c r="W191" s="54" t="s">
        <v>123</v>
      </c>
      <c r="X191" s="1"/>
      <c r="Y191" s="54" t="s">
        <v>123</v>
      </c>
      <c r="Z191" s="54" t="s">
        <v>123</v>
      </c>
      <c r="AA191" s="54" t="s">
        <v>123</v>
      </c>
      <c r="AB191" s="54" t="s">
        <v>123</v>
      </c>
      <c r="AC191" s="54" t="s">
        <v>123</v>
      </c>
      <c r="AD191" s="54" t="s">
        <v>123</v>
      </c>
      <c r="AE191" s="54" t="s">
        <v>123</v>
      </c>
      <c r="AF191" s="54" t="s">
        <v>123</v>
      </c>
      <c r="AG191" s="1"/>
      <c r="AH191" s="54" t="s">
        <v>123</v>
      </c>
      <c r="AI191" s="54" t="s">
        <v>123</v>
      </c>
      <c r="AJ191" s="1"/>
      <c r="AK191" s="1"/>
      <c r="AL191" s="54" t="s">
        <v>123</v>
      </c>
      <c r="AM191" s="1"/>
      <c r="AN191" s="54" t="s">
        <v>123</v>
      </c>
      <c r="AO191" s="1"/>
      <c r="AP191" s="54" t="s">
        <v>123</v>
      </c>
      <c r="AQ191" s="1"/>
      <c r="AR191" s="1"/>
      <c r="AS191" s="1"/>
    </row>
    <row r="192" spans="1:45" x14ac:dyDescent="0.3">
      <c r="A192" s="1" t="str">
        <f t="shared" si="1"/>
        <v>Digitalizaciones de la institución [Ayuntamiento de Teguise. Archivo histórico y biblioteca de Teguise]</v>
      </c>
      <c r="B192" s="48" t="s">
        <v>2399</v>
      </c>
      <c r="C192" s="1" t="s">
        <v>25</v>
      </c>
      <c r="D192" s="1" t="s">
        <v>854</v>
      </c>
      <c r="E192" s="1" t="s">
        <v>959</v>
      </c>
      <c r="F192" s="56" t="s">
        <v>115</v>
      </c>
      <c r="G192" s="8" t="s">
        <v>20</v>
      </c>
      <c r="H192" s="8" t="s">
        <v>64</v>
      </c>
      <c r="I192" s="8" t="s">
        <v>2053</v>
      </c>
      <c r="J192" s="11" t="s">
        <v>123</v>
      </c>
      <c r="K192" s="11" t="s">
        <v>123</v>
      </c>
      <c r="L192" s="11" t="s">
        <v>123</v>
      </c>
      <c r="M192" s="54" t="s">
        <v>123</v>
      </c>
      <c r="N192" s="54" t="s">
        <v>123</v>
      </c>
      <c r="O192" s="1"/>
      <c r="P192" s="54" t="s">
        <v>123</v>
      </c>
      <c r="Q192" s="1"/>
      <c r="R192" s="54" t="s">
        <v>123</v>
      </c>
      <c r="S192" s="55" t="s">
        <v>123</v>
      </c>
      <c r="T192" s="1"/>
      <c r="U192" s="54" t="s">
        <v>123</v>
      </c>
      <c r="V192" s="54" t="s">
        <v>123</v>
      </c>
      <c r="W192" s="54" t="s">
        <v>123</v>
      </c>
      <c r="X192" s="1"/>
      <c r="Y192" s="54" t="s">
        <v>123</v>
      </c>
      <c r="Z192" s="54" t="s">
        <v>123</v>
      </c>
      <c r="AA192" s="54" t="s">
        <v>123</v>
      </c>
      <c r="AB192" s="54" t="s">
        <v>123</v>
      </c>
      <c r="AC192" s="54" t="s">
        <v>123</v>
      </c>
      <c r="AD192" s="54" t="s">
        <v>123</v>
      </c>
      <c r="AE192" s="54" t="s">
        <v>123</v>
      </c>
      <c r="AF192" s="54" t="s">
        <v>123</v>
      </c>
      <c r="AG192" s="1"/>
      <c r="AH192" s="54" t="s">
        <v>123</v>
      </c>
      <c r="AI192" s="54" t="s">
        <v>123</v>
      </c>
      <c r="AJ192" s="1"/>
      <c r="AK192" s="1"/>
      <c r="AL192" s="54" t="s">
        <v>123</v>
      </c>
      <c r="AM192" s="1"/>
      <c r="AN192" s="54" t="s">
        <v>123</v>
      </c>
      <c r="AO192" s="1"/>
      <c r="AP192" s="54" t="s">
        <v>123</v>
      </c>
      <c r="AQ192" s="1"/>
      <c r="AR192" s="1"/>
      <c r="AS192" s="1"/>
    </row>
    <row r="193" spans="1:45" x14ac:dyDescent="0.3">
      <c r="A193" s="1" t="str">
        <f t="shared" si="1"/>
        <v>Digitalizaciones de la institución [Ayuntamiento de Tierra Baja del Vendrelll. Biblioteca Pública Municipal Tierra Baja del Vendrell]</v>
      </c>
      <c r="B193" s="48" t="s">
        <v>2502</v>
      </c>
      <c r="C193" s="1" t="s">
        <v>2040</v>
      </c>
      <c r="D193" s="1" t="s">
        <v>854</v>
      </c>
      <c r="E193" s="1" t="s">
        <v>599</v>
      </c>
      <c r="F193" s="56" t="s">
        <v>115</v>
      </c>
      <c r="G193" s="8" t="s">
        <v>16</v>
      </c>
      <c r="H193" s="8" t="s">
        <v>83</v>
      </c>
      <c r="I193" s="8" t="s">
        <v>2089</v>
      </c>
      <c r="J193" s="11" t="s">
        <v>123</v>
      </c>
      <c r="K193" s="11" t="s">
        <v>123</v>
      </c>
      <c r="L193" s="11" t="s">
        <v>123</v>
      </c>
      <c r="M193" s="54" t="s">
        <v>123</v>
      </c>
      <c r="N193" s="54" t="s">
        <v>123</v>
      </c>
      <c r="O193" s="1"/>
      <c r="P193" s="54" t="s">
        <v>123</v>
      </c>
      <c r="Q193" s="1"/>
      <c r="R193" s="54" t="s">
        <v>123</v>
      </c>
      <c r="S193" s="55" t="s">
        <v>123</v>
      </c>
      <c r="T193" s="1"/>
      <c r="U193" s="54" t="s">
        <v>123</v>
      </c>
      <c r="V193" s="54" t="s">
        <v>123</v>
      </c>
      <c r="W193" s="54" t="s">
        <v>123</v>
      </c>
      <c r="X193" s="1"/>
      <c r="Y193" s="54" t="s">
        <v>123</v>
      </c>
      <c r="Z193" s="54" t="s">
        <v>123</v>
      </c>
      <c r="AA193" s="54" t="s">
        <v>123</v>
      </c>
      <c r="AB193" s="54" t="s">
        <v>123</v>
      </c>
      <c r="AC193" s="54" t="s">
        <v>123</v>
      </c>
      <c r="AD193" s="54" t="s">
        <v>123</v>
      </c>
      <c r="AE193" s="54" t="s">
        <v>123</v>
      </c>
      <c r="AF193" s="54" t="s">
        <v>123</v>
      </c>
      <c r="AG193" s="1"/>
      <c r="AH193" s="54" t="s">
        <v>123</v>
      </c>
      <c r="AI193" s="54" t="s">
        <v>123</v>
      </c>
      <c r="AJ193" s="1"/>
      <c r="AK193" s="1"/>
      <c r="AL193" s="54" t="s">
        <v>123</v>
      </c>
      <c r="AM193" s="1"/>
      <c r="AN193" s="54" t="s">
        <v>123</v>
      </c>
      <c r="AO193" s="1"/>
      <c r="AP193" s="54" t="s">
        <v>123</v>
      </c>
      <c r="AQ193" s="1"/>
      <c r="AR193" s="1"/>
      <c r="AS193" s="1"/>
    </row>
    <row r="194" spans="1:45" x14ac:dyDescent="0.3">
      <c r="A194" s="1" t="str">
        <f t="shared" si="1"/>
        <v>Digitalizaciones de la institución [Ayuntamiento de Toledo. Biblioteca]</v>
      </c>
      <c r="B194" s="48" t="s">
        <v>1941</v>
      </c>
      <c r="C194" s="1" t="s">
        <v>2040</v>
      </c>
      <c r="D194" s="1" t="s">
        <v>854</v>
      </c>
      <c r="E194" s="1" t="s">
        <v>1580</v>
      </c>
      <c r="F194" s="56" t="s">
        <v>115</v>
      </c>
      <c r="G194" s="8" t="s">
        <v>15</v>
      </c>
      <c r="H194" s="8" t="s">
        <v>70</v>
      </c>
      <c r="I194" s="8" t="s">
        <v>70</v>
      </c>
      <c r="J194" s="11" t="s">
        <v>123</v>
      </c>
      <c r="K194" s="11" t="s">
        <v>123</v>
      </c>
      <c r="L194" s="11" t="s">
        <v>123</v>
      </c>
      <c r="M194" s="54" t="s">
        <v>123</v>
      </c>
      <c r="N194" s="54" t="s">
        <v>123</v>
      </c>
      <c r="O194" s="1"/>
      <c r="P194" s="54" t="s">
        <v>123</v>
      </c>
      <c r="Q194" s="1"/>
      <c r="R194" s="54" t="s">
        <v>123</v>
      </c>
      <c r="S194" s="55" t="s">
        <v>123</v>
      </c>
      <c r="T194" s="1"/>
      <c r="U194" s="54" t="s">
        <v>123</v>
      </c>
      <c r="V194" s="54" t="s">
        <v>123</v>
      </c>
      <c r="W194" s="54" t="s">
        <v>123</v>
      </c>
      <c r="X194" s="1"/>
      <c r="Y194" s="54" t="s">
        <v>123</v>
      </c>
      <c r="Z194" s="54" t="s">
        <v>123</v>
      </c>
      <c r="AA194" s="54" t="s">
        <v>123</v>
      </c>
      <c r="AB194" s="54" t="s">
        <v>123</v>
      </c>
      <c r="AC194" s="54" t="s">
        <v>123</v>
      </c>
      <c r="AD194" s="54" t="s">
        <v>123</v>
      </c>
      <c r="AE194" s="54" t="s">
        <v>123</v>
      </c>
      <c r="AF194" s="54" t="s">
        <v>123</v>
      </c>
      <c r="AG194" s="1"/>
      <c r="AH194" s="54" t="s">
        <v>123</v>
      </c>
      <c r="AI194" s="54" t="s">
        <v>123</v>
      </c>
      <c r="AJ194" s="1"/>
      <c r="AK194" s="1"/>
      <c r="AL194" s="54" t="s">
        <v>123</v>
      </c>
      <c r="AM194" s="1"/>
      <c r="AN194" s="54" t="s">
        <v>123</v>
      </c>
      <c r="AO194" s="1"/>
      <c r="AP194" s="54" t="s">
        <v>123</v>
      </c>
      <c r="AQ194" s="1"/>
      <c r="AR194" s="1"/>
      <c r="AS194" s="1"/>
    </row>
    <row r="195" spans="1:45" ht="112.5" customHeight="1" x14ac:dyDescent="0.3">
      <c r="A195" s="1" t="str">
        <f t="shared" si="1"/>
        <v>Digitalizaciones de la institución [Ayuntamiento de Toro. Biblioteca Pública Municipal de Toro]</v>
      </c>
      <c r="B195" s="48" t="s">
        <v>2489</v>
      </c>
      <c r="C195" s="1" t="s">
        <v>2040</v>
      </c>
      <c r="D195" s="1" t="s">
        <v>854</v>
      </c>
      <c r="E195" s="1" t="s">
        <v>163</v>
      </c>
      <c r="F195" s="56" t="s">
        <v>115</v>
      </c>
      <c r="G195" s="8" t="s">
        <v>9</v>
      </c>
      <c r="H195" s="8" t="s">
        <v>79</v>
      </c>
      <c r="I195" s="8" t="s">
        <v>2119</v>
      </c>
      <c r="J195" s="11" t="s">
        <v>123</v>
      </c>
      <c r="K195" s="11" t="s">
        <v>123</v>
      </c>
      <c r="L195" s="11" t="s">
        <v>123</v>
      </c>
      <c r="M195" s="54" t="s">
        <v>123</v>
      </c>
      <c r="N195" s="54" t="s">
        <v>123</v>
      </c>
      <c r="O195" s="1"/>
      <c r="P195" s="54" t="s">
        <v>123</v>
      </c>
      <c r="Q195" s="1"/>
      <c r="R195" s="54" t="s">
        <v>123</v>
      </c>
      <c r="S195" s="55" t="s">
        <v>123</v>
      </c>
      <c r="T195" s="1"/>
      <c r="U195" s="54" t="s">
        <v>123</v>
      </c>
      <c r="V195" s="54" t="s">
        <v>123</v>
      </c>
      <c r="W195" s="54" t="s">
        <v>123</v>
      </c>
      <c r="X195" s="1"/>
      <c r="Y195" s="54" t="s">
        <v>123</v>
      </c>
      <c r="Z195" s="54" t="s">
        <v>123</v>
      </c>
      <c r="AA195" s="54" t="s">
        <v>123</v>
      </c>
      <c r="AB195" s="54" t="s">
        <v>123</v>
      </c>
      <c r="AC195" s="54" t="s">
        <v>123</v>
      </c>
      <c r="AD195" s="54" t="s">
        <v>123</v>
      </c>
      <c r="AE195" s="54" t="s">
        <v>123</v>
      </c>
      <c r="AF195" s="54" t="s">
        <v>123</v>
      </c>
      <c r="AG195" s="1"/>
      <c r="AH195" s="54" t="s">
        <v>123</v>
      </c>
      <c r="AI195" s="54" t="s">
        <v>123</v>
      </c>
      <c r="AJ195" s="1"/>
      <c r="AK195" s="1"/>
      <c r="AL195" s="54" t="s">
        <v>123</v>
      </c>
      <c r="AM195" s="1"/>
      <c r="AN195" s="54" t="s">
        <v>123</v>
      </c>
      <c r="AO195" s="1"/>
      <c r="AP195" s="54" t="s">
        <v>123</v>
      </c>
      <c r="AQ195" s="1"/>
      <c r="AR195" s="1"/>
      <c r="AS195" s="1"/>
    </row>
    <row r="196" spans="1:45" x14ac:dyDescent="0.3">
      <c r="A196" s="1" t="str">
        <f t="shared" si="1"/>
        <v>Digitalizaciones de la institución [Ayuntamiento de Tortosa. Biblioteca Pública Municipal de Tortosa "Marcel·lí Domingo"]</v>
      </c>
      <c r="B196" s="48" t="s">
        <v>2498</v>
      </c>
      <c r="C196" s="1" t="s">
        <v>2040</v>
      </c>
      <c r="D196" s="1" t="s">
        <v>854</v>
      </c>
      <c r="E196" s="1" t="s">
        <v>599</v>
      </c>
      <c r="F196" s="56" t="s">
        <v>115</v>
      </c>
      <c r="G196" s="8" t="s">
        <v>16</v>
      </c>
      <c r="H196" s="8" t="s">
        <v>83</v>
      </c>
      <c r="I196" s="8" t="s">
        <v>2088</v>
      </c>
      <c r="J196" s="11" t="s">
        <v>123</v>
      </c>
      <c r="K196" s="11" t="s">
        <v>123</v>
      </c>
      <c r="L196" s="11" t="s">
        <v>123</v>
      </c>
      <c r="M196" s="54" t="s">
        <v>123</v>
      </c>
      <c r="N196" s="54" t="s">
        <v>123</v>
      </c>
      <c r="O196" s="1"/>
      <c r="P196" s="54" t="s">
        <v>123</v>
      </c>
      <c r="Q196" s="1"/>
      <c r="R196" s="54" t="s">
        <v>123</v>
      </c>
      <c r="S196" s="55" t="s">
        <v>123</v>
      </c>
      <c r="T196" s="1"/>
      <c r="U196" s="54" t="s">
        <v>123</v>
      </c>
      <c r="V196" s="54" t="s">
        <v>123</v>
      </c>
      <c r="W196" s="54" t="s">
        <v>123</v>
      </c>
      <c r="X196" s="1"/>
      <c r="Y196" s="54" t="s">
        <v>123</v>
      </c>
      <c r="Z196" s="54" t="s">
        <v>123</v>
      </c>
      <c r="AA196" s="54" t="s">
        <v>123</v>
      </c>
      <c r="AB196" s="54" t="s">
        <v>123</v>
      </c>
      <c r="AC196" s="54" t="s">
        <v>123</v>
      </c>
      <c r="AD196" s="54" t="s">
        <v>123</v>
      </c>
      <c r="AE196" s="54" t="s">
        <v>123</v>
      </c>
      <c r="AF196" s="54" t="s">
        <v>123</v>
      </c>
      <c r="AG196" s="1"/>
      <c r="AH196" s="54" t="s">
        <v>123</v>
      </c>
      <c r="AI196" s="54" t="s">
        <v>123</v>
      </c>
      <c r="AJ196" s="1"/>
      <c r="AK196" s="1"/>
      <c r="AL196" s="54" t="s">
        <v>123</v>
      </c>
      <c r="AM196" s="1"/>
      <c r="AN196" s="54" t="s">
        <v>123</v>
      </c>
      <c r="AO196" s="1"/>
      <c r="AP196" s="54" t="s">
        <v>123</v>
      </c>
      <c r="AQ196" s="1"/>
      <c r="AR196" s="1"/>
      <c r="AS196" s="1"/>
    </row>
    <row r="197" spans="1:45" x14ac:dyDescent="0.3">
      <c r="A197" s="1" t="str">
        <f t="shared" si="1"/>
        <v>Digitalizaciones de la institución [Ayuntamiento de Trujillo. Archivo Municipal]</v>
      </c>
      <c r="B197" s="45" t="s">
        <v>2404</v>
      </c>
      <c r="C197" s="1" t="s">
        <v>25</v>
      </c>
      <c r="D197" s="1" t="s">
        <v>854</v>
      </c>
      <c r="E197" s="1" t="s">
        <v>167</v>
      </c>
      <c r="F197" s="56" t="s">
        <v>115</v>
      </c>
      <c r="G197" s="8" t="s">
        <v>18</v>
      </c>
      <c r="H197" s="8" t="s">
        <v>88</v>
      </c>
      <c r="I197" s="8" t="s">
        <v>2123</v>
      </c>
      <c r="J197" s="11" t="s">
        <v>123</v>
      </c>
      <c r="K197" s="11" t="s">
        <v>123</v>
      </c>
      <c r="L197" s="11" t="s">
        <v>123</v>
      </c>
      <c r="M197" s="54" t="s">
        <v>123</v>
      </c>
      <c r="N197" s="54" t="s">
        <v>123</v>
      </c>
      <c r="O197" s="1"/>
      <c r="P197" s="54" t="s">
        <v>123</v>
      </c>
      <c r="Q197" s="1"/>
      <c r="R197" s="54" t="s">
        <v>123</v>
      </c>
      <c r="S197" s="55" t="s">
        <v>123</v>
      </c>
      <c r="T197" s="1"/>
      <c r="U197" s="54" t="s">
        <v>123</v>
      </c>
      <c r="V197" s="54" t="s">
        <v>123</v>
      </c>
      <c r="W197" s="54" t="s">
        <v>123</v>
      </c>
      <c r="X197" s="1"/>
      <c r="Y197" s="54" t="s">
        <v>123</v>
      </c>
      <c r="Z197" s="54" t="s">
        <v>123</v>
      </c>
      <c r="AA197" s="54" t="s">
        <v>123</v>
      </c>
      <c r="AB197" s="54" t="s">
        <v>123</v>
      </c>
      <c r="AC197" s="54" t="s">
        <v>123</v>
      </c>
      <c r="AD197" s="54" t="s">
        <v>123</v>
      </c>
      <c r="AE197" s="54" t="s">
        <v>123</v>
      </c>
      <c r="AF197" s="54" t="s">
        <v>123</v>
      </c>
      <c r="AG197" s="1"/>
      <c r="AH197" s="54" t="s">
        <v>123</v>
      </c>
      <c r="AI197" s="54" t="s">
        <v>123</v>
      </c>
      <c r="AJ197" s="1"/>
      <c r="AK197" s="1"/>
      <c r="AL197" s="54" t="s">
        <v>123</v>
      </c>
      <c r="AM197" s="1"/>
      <c r="AN197" s="54" t="s">
        <v>123</v>
      </c>
      <c r="AO197" s="1"/>
      <c r="AP197" s="54" t="s">
        <v>123</v>
      </c>
      <c r="AQ197" s="1"/>
      <c r="AR197" s="1"/>
      <c r="AS197" s="1"/>
    </row>
    <row r="198" spans="1:45" x14ac:dyDescent="0.3">
      <c r="A198" s="1" t="str">
        <f t="shared" si="1"/>
        <v>Digitalizaciones de la institución [Ayuntamiento de Tudela. Archivo Municipal. Biblioteca Marquesado San Adrián (Tudela)]</v>
      </c>
      <c r="B198" s="38" t="s">
        <v>2405</v>
      </c>
      <c r="C198" s="1" t="s">
        <v>25</v>
      </c>
      <c r="D198" s="1" t="s">
        <v>854</v>
      </c>
      <c r="E198" s="1" t="s">
        <v>1579</v>
      </c>
      <c r="F198" s="56" t="s">
        <v>115</v>
      </c>
      <c r="G198" s="8" t="s">
        <v>95</v>
      </c>
      <c r="H198" s="8" t="s">
        <v>7</v>
      </c>
      <c r="I198" s="8" t="s">
        <v>2114</v>
      </c>
      <c r="J198" s="11" t="s">
        <v>123</v>
      </c>
      <c r="K198" s="11" t="s">
        <v>123</v>
      </c>
      <c r="L198" s="11" t="s">
        <v>123</v>
      </c>
      <c r="M198" s="54" t="s">
        <v>123</v>
      </c>
      <c r="N198" s="54" t="s">
        <v>123</v>
      </c>
      <c r="O198" s="1"/>
      <c r="P198" s="54" t="s">
        <v>123</v>
      </c>
      <c r="Q198" s="1"/>
      <c r="R198" s="54" t="s">
        <v>123</v>
      </c>
      <c r="S198" s="55" t="s">
        <v>123</v>
      </c>
      <c r="T198" s="1"/>
      <c r="U198" s="54" t="s">
        <v>123</v>
      </c>
      <c r="V198" s="54" t="s">
        <v>123</v>
      </c>
      <c r="W198" s="54" t="s">
        <v>123</v>
      </c>
      <c r="X198" s="1"/>
      <c r="Y198" s="54" t="s">
        <v>123</v>
      </c>
      <c r="Z198" s="54" t="s">
        <v>123</v>
      </c>
      <c r="AA198" s="54" t="s">
        <v>123</v>
      </c>
      <c r="AB198" s="54" t="s">
        <v>123</v>
      </c>
      <c r="AC198" s="54" t="s">
        <v>123</v>
      </c>
      <c r="AD198" s="54" t="s">
        <v>123</v>
      </c>
      <c r="AE198" s="54" t="s">
        <v>123</v>
      </c>
      <c r="AF198" s="54" t="s">
        <v>123</v>
      </c>
      <c r="AG198" s="1"/>
      <c r="AH198" s="54" t="s">
        <v>123</v>
      </c>
      <c r="AI198" s="54" t="s">
        <v>123</v>
      </c>
      <c r="AJ198" s="1"/>
      <c r="AK198" s="1"/>
      <c r="AL198" s="54" t="s">
        <v>123</v>
      </c>
      <c r="AM198" s="1"/>
      <c r="AN198" s="54" t="s">
        <v>123</v>
      </c>
      <c r="AO198" s="1"/>
      <c r="AP198" s="54" t="s">
        <v>123</v>
      </c>
      <c r="AQ198" s="1"/>
      <c r="AR198" s="1"/>
      <c r="AS198" s="1"/>
    </row>
    <row r="199" spans="1:45" x14ac:dyDescent="0.3">
      <c r="A199" s="1" t="str">
        <f t="shared" si="1"/>
        <v>Digitalizaciones de la institución [Ayuntamiento de Tudela. Biblioteca Pública Municipal de Tudela]</v>
      </c>
      <c r="B199" s="38" t="s">
        <v>2490</v>
      </c>
      <c r="C199" s="1" t="s">
        <v>2040</v>
      </c>
      <c r="D199" s="1" t="s">
        <v>854</v>
      </c>
      <c r="E199" s="1" t="s">
        <v>1579</v>
      </c>
      <c r="F199" s="56" t="s">
        <v>115</v>
      </c>
      <c r="G199" s="8" t="s">
        <v>95</v>
      </c>
      <c r="H199" s="8" t="s">
        <v>7</v>
      </c>
      <c r="I199" s="8" t="s">
        <v>2114</v>
      </c>
      <c r="J199" s="11" t="s">
        <v>123</v>
      </c>
      <c r="K199" s="11" t="s">
        <v>123</v>
      </c>
      <c r="L199" s="11" t="s">
        <v>123</v>
      </c>
      <c r="M199" s="54" t="s">
        <v>123</v>
      </c>
      <c r="N199" s="54" t="s">
        <v>123</v>
      </c>
      <c r="O199" s="1"/>
      <c r="P199" s="54" t="s">
        <v>123</v>
      </c>
      <c r="Q199" s="1"/>
      <c r="R199" s="54" t="s">
        <v>123</v>
      </c>
      <c r="S199" s="55" t="s">
        <v>123</v>
      </c>
      <c r="T199" s="1"/>
      <c r="U199" s="54" t="s">
        <v>123</v>
      </c>
      <c r="V199" s="54" t="s">
        <v>123</v>
      </c>
      <c r="W199" s="54" t="s">
        <v>123</v>
      </c>
      <c r="X199" s="1"/>
      <c r="Y199" s="54" t="s">
        <v>123</v>
      </c>
      <c r="Z199" s="54" t="s">
        <v>123</v>
      </c>
      <c r="AA199" s="54" t="s">
        <v>123</v>
      </c>
      <c r="AB199" s="54" t="s">
        <v>123</v>
      </c>
      <c r="AC199" s="54" t="s">
        <v>123</v>
      </c>
      <c r="AD199" s="54" t="s">
        <v>123</v>
      </c>
      <c r="AE199" s="54" t="s">
        <v>123</v>
      </c>
      <c r="AF199" s="54" t="s">
        <v>123</v>
      </c>
      <c r="AG199" s="1"/>
      <c r="AH199" s="54" t="s">
        <v>123</v>
      </c>
      <c r="AI199" s="54" t="s">
        <v>123</v>
      </c>
      <c r="AJ199" s="1"/>
      <c r="AK199" s="1"/>
      <c r="AL199" s="54" t="s">
        <v>123</v>
      </c>
      <c r="AM199" s="1"/>
      <c r="AN199" s="54" t="s">
        <v>123</v>
      </c>
      <c r="AO199" s="1"/>
      <c r="AP199" s="54" t="s">
        <v>123</v>
      </c>
      <c r="AQ199" s="1"/>
      <c r="AR199" s="1"/>
      <c r="AS199" s="1"/>
    </row>
    <row r="200" spans="1:45" x14ac:dyDescent="0.3">
      <c r="A200" s="1" t="str">
        <f t="shared" si="1"/>
        <v>Digitalizaciones de la institución [Ayuntamiento de Valladolid. Archivo Municipal]</v>
      </c>
      <c r="B200" s="45" t="s">
        <v>2601</v>
      </c>
      <c r="C200" s="1" t="s">
        <v>25</v>
      </c>
      <c r="D200" s="1" t="s">
        <v>854</v>
      </c>
      <c r="E200" s="1" t="s">
        <v>590</v>
      </c>
      <c r="F200" s="56" t="s">
        <v>115</v>
      </c>
      <c r="G200" s="8" t="s">
        <v>9</v>
      </c>
      <c r="H200" s="8" t="s">
        <v>78</v>
      </c>
      <c r="I200" s="8" t="s">
        <v>78</v>
      </c>
      <c r="J200" s="11" t="s">
        <v>123</v>
      </c>
      <c r="K200" s="11" t="s">
        <v>123</v>
      </c>
      <c r="L200" s="11" t="s">
        <v>123</v>
      </c>
      <c r="M200" s="54" t="s">
        <v>123</v>
      </c>
      <c r="N200" s="54" t="s">
        <v>123</v>
      </c>
      <c r="O200" s="1"/>
      <c r="P200" s="54" t="s">
        <v>123</v>
      </c>
      <c r="Q200" s="1"/>
      <c r="R200" s="54" t="s">
        <v>123</v>
      </c>
      <c r="S200" s="55" t="s">
        <v>123</v>
      </c>
      <c r="T200" s="1"/>
      <c r="U200" s="54" t="s">
        <v>123</v>
      </c>
      <c r="V200" s="54" t="s">
        <v>123</v>
      </c>
      <c r="W200" s="54" t="s">
        <v>123</v>
      </c>
      <c r="X200" s="1"/>
      <c r="Y200" s="54" t="s">
        <v>123</v>
      </c>
      <c r="Z200" s="54" t="s">
        <v>123</v>
      </c>
      <c r="AA200" s="54" t="s">
        <v>123</v>
      </c>
      <c r="AB200" s="54" t="s">
        <v>123</v>
      </c>
      <c r="AC200" s="54" t="s">
        <v>123</v>
      </c>
      <c r="AD200" s="54" t="s">
        <v>123</v>
      </c>
      <c r="AE200" s="54" t="s">
        <v>123</v>
      </c>
      <c r="AF200" s="54" t="s">
        <v>123</v>
      </c>
      <c r="AG200" s="1"/>
      <c r="AH200" s="54" t="s">
        <v>123</v>
      </c>
      <c r="AI200" s="54" t="s">
        <v>123</v>
      </c>
      <c r="AJ200" s="1"/>
      <c r="AK200" s="1"/>
      <c r="AL200" s="54" t="s">
        <v>123</v>
      </c>
      <c r="AM200" s="1"/>
      <c r="AN200" s="54" t="s">
        <v>123</v>
      </c>
      <c r="AO200" s="1"/>
      <c r="AP200" s="54" t="s">
        <v>123</v>
      </c>
      <c r="AQ200" s="1"/>
      <c r="AR200" s="1"/>
      <c r="AS200" s="1"/>
    </row>
    <row r="201" spans="1:45" ht="28.8" x14ac:dyDescent="0.3">
      <c r="A201" s="1" t="str">
        <f t="shared" si="1"/>
        <v>Digitalizaciones de la institución [Ayuntamiento de Valladolid. Biblioteca Pública Municipal Casa José Zorrilla (Valladolid)]</v>
      </c>
      <c r="B201" s="45" t="s">
        <v>2449</v>
      </c>
      <c r="C201" s="1" t="s">
        <v>2040</v>
      </c>
      <c r="D201" s="1" t="s">
        <v>854</v>
      </c>
      <c r="E201" s="1" t="s">
        <v>590</v>
      </c>
      <c r="F201" s="56" t="s">
        <v>115</v>
      </c>
      <c r="G201" s="8" t="s">
        <v>9</v>
      </c>
      <c r="H201" s="8" t="s">
        <v>78</v>
      </c>
      <c r="I201" s="8" t="s">
        <v>78</v>
      </c>
      <c r="J201" s="11" t="s">
        <v>123</v>
      </c>
      <c r="K201" s="11" t="s">
        <v>123</v>
      </c>
      <c r="L201" s="11" t="s">
        <v>123</v>
      </c>
      <c r="M201" s="54" t="s">
        <v>123</v>
      </c>
      <c r="N201" s="54" t="s">
        <v>123</v>
      </c>
      <c r="O201" s="1"/>
      <c r="P201" s="54" t="s">
        <v>123</v>
      </c>
      <c r="Q201" s="1"/>
      <c r="R201" s="54" t="s">
        <v>123</v>
      </c>
      <c r="S201" s="55" t="s">
        <v>123</v>
      </c>
      <c r="T201" s="1"/>
      <c r="U201" s="54" t="s">
        <v>123</v>
      </c>
      <c r="V201" s="54" t="s">
        <v>123</v>
      </c>
      <c r="W201" s="54" t="s">
        <v>123</v>
      </c>
      <c r="X201" s="1"/>
      <c r="Y201" s="54" t="s">
        <v>123</v>
      </c>
      <c r="Z201" s="54" t="s">
        <v>123</v>
      </c>
      <c r="AA201" s="54" t="s">
        <v>123</v>
      </c>
      <c r="AB201" s="54" t="s">
        <v>123</v>
      </c>
      <c r="AC201" s="54" t="s">
        <v>123</v>
      </c>
      <c r="AD201" s="54" t="s">
        <v>123</v>
      </c>
      <c r="AE201" s="54" t="s">
        <v>123</v>
      </c>
      <c r="AF201" s="54" t="s">
        <v>123</v>
      </c>
      <c r="AG201" s="1"/>
      <c r="AH201" s="54" t="s">
        <v>123</v>
      </c>
      <c r="AI201" s="54" t="s">
        <v>123</v>
      </c>
      <c r="AJ201" s="1"/>
      <c r="AK201" s="1"/>
      <c r="AL201" s="54" t="s">
        <v>123</v>
      </c>
      <c r="AM201" s="1"/>
      <c r="AN201" s="54" t="s">
        <v>123</v>
      </c>
      <c r="AO201" s="1"/>
      <c r="AP201" s="54" t="s">
        <v>123</v>
      </c>
      <c r="AQ201" s="1"/>
      <c r="AR201" s="1"/>
      <c r="AS201" s="1"/>
    </row>
    <row r="202" spans="1:45" x14ac:dyDescent="0.3">
      <c r="A202" s="1" t="str">
        <f t="shared" si="1"/>
        <v>Digitalizaciones de la institución [Ayuntamiento de Vigo. Archivo Municipal]</v>
      </c>
      <c r="B202" s="48" t="s">
        <v>2406</v>
      </c>
      <c r="C202" s="1" t="s">
        <v>25</v>
      </c>
      <c r="D202" s="1" t="s">
        <v>854</v>
      </c>
      <c r="E202" s="1" t="s">
        <v>646</v>
      </c>
      <c r="F202" s="56" t="s">
        <v>115</v>
      </c>
      <c r="G202" s="8" t="s">
        <v>2</v>
      </c>
      <c r="H202" s="8" t="s">
        <v>92</v>
      </c>
      <c r="I202" s="8" t="s">
        <v>296</v>
      </c>
      <c r="J202" s="11" t="s">
        <v>123</v>
      </c>
      <c r="K202" s="11" t="s">
        <v>123</v>
      </c>
      <c r="L202" s="11" t="s">
        <v>123</v>
      </c>
      <c r="M202" s="54" t="s">
        <v>123</v>
      </c>
      <c r="N202" s="54" t="s">
        <v>123</v>
      </c>
      <c r="O202" s="1"/>
      <c r="P202" s="54" t="s">
        <v>123</v>
      </c>
      <c r="Q202" s="1"/>
      <c r="R202" s="54" t="s">
        <v>123</v>
      </c>
      <c r="S202" s="55" t="s">
        <v>123</v>
      </c>
      <c r="T202" s="1"/>
      <c r="U202" s="54" t="s">
        <v>123</v>
      </c>
      <c r="V202" s="54" t="s">
        <v>123</v>
      </c>
      <c r="W202" s="54" t="s">
        <v>123</v>
      </c>
      <c r="X202" s="1"/>
      <c r="Y202" s="54" t="s">
        <v>123</v>
      </c>
      <c r="Z202" s="54" t="s">
        <v>123</v>
      </c>
      <c r="AA202" s="54" t="s">
        <v>123</v>
      </c>
      <c r="AB202" s="54" t="s">
        <v>123</v>
      </c>
      <c r="AC202" s="54" t="s">
        <v>123</v>
      </c>
      <c r="AD202" s="54" t="s">
        <v>123</v>
      </c>
      <c r="AE202" s="54" t="s">
        <v>123</v>
      </c>
      <c r="AF202" s="54" t="s">
        <v>123</v>
      </c>
      <c r="AG202" s="1"/>
      <c r="AH202" s="54" t="s">
        <v>123</v>
      </c>
      <c r="AI202" s="54" t="s">
        <v>123</v>
      </c>
      <c r="AJ202" s="1"/>
      <c r="AK202" s="1"/>
      <c r="AL202" s="54" t="s">
        <v>123</v>
      </c>
      <c r="AM202" s="1"/>
      <c r="AN202" s="54" t="s">
        <v>123</v>
      </c>
      <c r="AO202" s="1"/>
      <c r="AP202" s="54" t="s">
        <v>123</v>
      </c>
      <c r="AQ202" s="1"/>
      <c r="AR202" s="1"/>
      <c r="AS202" s="1"/>
    </row>
    <row r="203" spans="1:45" x14ac:dyDescent="0.3">
      <c r="A203" s="1" t="str">
        <f t="shared" si="1"/>
        <v>Digitalizaciones de la institución [Ayuntamiento de Vinaroz]</v>
      </c>
      <c r="B203" s="45" t="s">
        <v>1700</v>
      </c>
      <c r="C203" s="1" t="s">
        <v>2040</v>
      </c>
      <c r="D203" s="1" t="s">
        <v>854</v>
      </c>
      <c r="E203" s="1" t="s">
        <v>167</v>
      </c>
      <c r="F203" s="56" t="s">
        <v>115</v>
      </c>
      <c r="G203" s="8" t="s">
        <v>611</v>
      </c>
      <c r="H203" s="8" t="s">
        <v>86</v>
      </c>
      <c r="I203" s="8" t="s">
        <v>2142</v>
      </c>
      <c r="J203" s="11" t="s">
        <v>123</v>
      </c>
      <c r="K203" s="11" t="s">
        <v>123</v>
      </c>
      <c r="L203" s="11" t="s">
        <v>123</v>
      </c>
      <c r="M203" s="54" t="s">
        <v>123</v>
      </c>
      <c r="N203" s="54" t="s">
        <v>123</v>
      </c>
      <c r="O203" s="1"/>
      <c r="P203" s="54" t="s">
        <v>123</v>
      </c>
      <c r="Q203" s="1"/>
      <c r="R203" s="54" t="s">
        <v>123</v>
      </c>
      <c r="S203" s="55" t="s">
        <v>123</v>
      </c>
      <c r="T203" s="1"/>
      <c r="U203" s="54" t="s">
        <v>123</v>
      </c>
      <c r="V203" s="54" t="s">
        <v>123</v>
      </c>
      <c r="W203" s="54" t="s">
        <v>123</v>
      </c>
      <c r="X203" s="1"/>
      <c r="Y203" s="54" t="s">
        <v>123</v>
      </c>
      <c r="Z203" s="54" t="s">
        <v>123</v>
      </c>
      <c r="AA203" s="54" t="s">
        <v>123</v>
      </c>
      <c r="AB203" s="54" t="s">
        <v>123</v>
      </c>
      <c r="AC203" s="54" t="s">
        <v>123</v>
      </c>
      <c r="AD203" s="54" t="s">
        <v>123</v>
      </c>
      <c r="AE203" s="54" t="s">
        <v>123</v>
      </c>
      <c r="AF203" s="54" t="s">
        <v>123</v>
      </c>
      <c r="AG203" s="1"/>
      <c r="AH203" s="54" t="s">
        <v>123</v>
      </c>
      <c r="AI203" s="54" t="s">
        <v>123</v>
      </c>
      <c r="AJ203" s="1"/>
      <c r="AK203" s="1"/>
      <c r="AL203" s="54" t="s">
        <v>123</v>
      </c>
      <c r="AM203" s="1"/>
      <c r="AN203" s="54" t="s">
        <v>123</v>
      </c>
      <c r="AO203" s="1"/>
      <c r="AP203" s="54" t="s">
        <v>123</v>
      </c>
      <c r="AQ203" s="1"/>
      <c r="AR203" s="1"/>
      <c r="AS203" s="1"/>
    </row>
    <row r="204" spans="1:45" x14ac:dyDescent="0.3">
      <c r="A204" s="1" t="str">
        <f t="shared" si="1"/>
        <v>Digitalizaciones de la institución [Ayuntamiento de Vitoria-Gasteiz]</v>
      </c>
      <c r="B204" s="48" t="s">
        <v>1762</v>
      </c>
      <c r="C204" s="1" t="s">
        <v>2040</v>
      </c>
      <c r="D204" s="1" t="s">
        <v>854</v>
      </c>
      <c r="E204" s="1" t="s">
        <v>309</v>
      </c>
      <c r="F204" s="56" t="s">
        <v>115</v>
      </c>
      <c r="G204" s="8" t="s">
        <v>17</v>
      </c>
      <c r="H204" s="8" t="s">
        <v>97</v>
      </c>
      <c r="I204" s="8" t="s">
        <v>2054</v>
      </c>
      <c r="J204" s="11" t="s">
        <v>123</v>
      </c>
      <c r="K204" s="11" t="s">
        <v>123</v>
      </c>
      <c r="L204" s="11" t="s">
        <v>123</v>
      </c>
      <c r="M204" s="54" t="s">
        <v>123</v>
      </c>
      <c r="N204" s="54" t="s">
        <v>123</v>
      </c>
      <c r="O204" s="1"/>
      <c r="P204" s="54" t="s">
        <v>123</v>
      </c>
      <c r="Q204" s="1"/>
      <c r="R204" s="54" t="s">
        <v>123</v>
      </c>
      <c r="S204" s="55" t="s">
        <v>123</v>
      </c>
      <c r="T204" s="1"/>
      <c r="U204" s="54" t="s">
        <v>123</v>
      </c>
      <c r="V204" s="54" t="s">
        <v>123</v>
      </c>
      <c r="W204" s="54" t="s">
        <v>123</v>
      </c>
      <c r="X204" s="1"/>
      <c r="Y204" s="54" t="s">
        <v>123</v>
      </c>
      <c r="Z204" s="54" t="s">
        <v>123</v>
      </c>
      <c r="AA204" s="54" t="s">
        <v>123</v>
      </c>
      <c r="AB204" s="54" t="s">
        <v>123</v>
      </c>
      <c r="AC204" s="54" t="s">
        <v>123</v>
      </c>
      <c r="AD204" s="54" t="s">
        <v>123</v>
      </c>
      <c r="AE204" s="54" t="s">
        <v>123</v>
      </c>
      <c r="AF204" s="54" t="s">
        <v>123</v>
      </c>
      <c r="AG204" s="1"/>
      <c r="AH204" s="54" t="s">
        <v>123</v>
      </c>
      <c r="AI204" s="54" t="s">
        <v>123</v>
      </c>
      <c r="AJ204" s="1"/>
      <c r="AK204" s="1"/>
      <c r="AL204" s="54" t="s">
        <v>123</v>
      </c>
      <c r="AM204" s="1"/>
      <c r="AN204" s="54" t="s">
        <v>123</v>
      </c>
      <c r="AO204" s="1"/>
      <c r="AP204" s="54" t="s">
        <v>123</v>
      </c>
      <c r="AQ204" s="1"/>
      <c r="AR204" s="1"/>
      <c r="AS204" s="1"/>
    </row>
    <row r="205" spans="1:45" x14ac:dyDescent="0.3">
      <c r="A205" s="1" t="str">
        <f t="shared" si="1"/>
        <v>Digitalizaciones de la institución [Ayuntamiento de Zaragoza]</v>
      </c>
      <c r="B205" s="45" t="s">
        <v>1701</v>
      </c>
      <c r="C205" s="1" t="s">
        <v>2040</v>
      </c>
      <c r="D205" s="1" t="s">
        <v>854</v>
      </c>
      <c r="E205" s="1" t="s">
        <v>167</v>
      </c>
      <c r="F205" s="56" t="s">
        <v>115</v>
      </c>
      <c r="G205" s="8" t="s">
        <v>13</v>
      </c>
      <c r="H205" s="8" t="s">
        <v>62</v>
      </c>
      <c r="I205" s="8" t="s">
        <v>62</v>
      </c>
      <c r="J205" s="11" t="s">
        <v>123</v>
      </c>
      <c r="K205" s="11" t="s">
        <v>123</v>
      </c>
      <c r="L205" s="11" t="s">
        <v>123</v>
      </c>
      <c r="M205" s="54" t="s">
        <v>123</v>
      </c>
      <c r="N205" s="54" t="s">
        <v>123</v>
      </c>
      <c r="O205" s="1"/>
      <c r="P205" s="54" t="s">
        <v>123</v>
      </c>
      <c r="Q205" s="1"/>
      <c r="R205" s="54" t="s">
        <v>123</v>
      </c>
      <c r="S205" s="55" t="s">
        <v>123</v>
      </c>
      <c r="T205" s="1"/>
      <c r="U205" s="54" t="s">
        <v>123</v>
      </c>
      <c r="V205" s="54" t="s">
        <v>123</v>
      </c>
      <c r="W205" s="54" t="s">
        <v>123</v>
      </c>
      <c r="X205" s="1"/>
      <c r="Y205" s="54" t="s">
        <v>123</v>
      </c>
      <c r="Z205" s="54" t="s">
        <v>123</v>
      </c>
      <c r="AA205" s="54" t="s">
        <v>123</v>
      </c>
      <c r="AB205" s="54" t="s">
        <v>123</v>
      </c>
      <c r="AC205" s="54" t="s">
        <v>123</v>
      </c>
      <c r="AD205" s="54" t="s">
        <v>123</v>
      </c>
      <c r="AE205" s="54" t="s">
        <v>123</v>
      </c>
      <c r="AF205" s="54" t="s">
        <v>123</v>
      </c>
      <c r="AG205" s="1"/>
      <c r="AH205" s="54" t="s">
        <v>123</v>
      </c>
      <c r="AI205" s="54" t="s">
        <v>123</v>
      </c>
      <c r="AJ205" s="1"/>
      <c r="AK205" s="1"/>
      <c r="AL205" s="54" t="s">
        <v>123</v>
      </c>
      <c r="AM205" s="1"/>
      <c r="AN205" s="54" t="s">
        <v>123</v>
      </c>
      <c r="AO205" s="1"/>
      <c r="AP205" s="54" t="s">
        <v>123</v>
      </c>
      <c r="AQ205" s="1"/>
      <c r="AR205" s="1"/>
      <c r="AS205" s="1"/>
    </row>
    <row r="206" spans="1:45" ht="28.8" x14ac:dyDescent="0.3">
      <c r="A206" s="1" t="str">
        <f t="shared" si="1"/>
        <v>Digitalizaciones de la institución [Ayuntamiento de Zuera. Biblioteca Pública Municipal de Zuera (Zaragoza)]</v>
      </c>
      <c r="B206" s="8" t="s">
        <v>2493</v>
      </c>
      <c r="C206" s="1" t="s">
        <v>2040</v>
      </c>
      <c r="D206" s="1" t="s">
        <v>854</v>
      </c>
      <c r="E206" s="1" t="s">
        <v>205</v>
      </c>
      <c r="F206" s="56" t="s">
        <v>115</v>
      </c>
      <c r="G206" s="8" t="s">
        <v>13</v>
      </c>
      <c r="H206" s="8" t="s">
        <v>62</v>
      </c>
      <c r="I206" s="8" t="s">
        <v>2076</v>
      </c>
      <c r="J206" s="11" t="s">
        <v>123</v>
      </c>
      <c r="K206" s="11" t="s">
        <v>123</v>
      </c>
      <c r="L206" s="11" t="s">
        <v>123</v>
      </c>
      <c r="M206" s="54" t="s">
        <v>123</v>
      </c>
      <c r="N206" s="54" t="s">
        <v>123</v>
      </c>
      <c r="O206" s="1"/>
      <c r="P206" s="54" t="s">
        <v>123</v>
      </c>
      <c r="Q206" s="1"/>
      <c r="R206" s="54" t="s">
        <v>123</v>
      </c>
      <c r="S206" s="55" t="s">
        <v>123</v>
      </c>
      <c r="T206" s="1"/>
      <c r="U206" s="54" t="s">
        <v>123</v>
      </c>
      <c r="V206" s="54" t="s">
        <v>123</v>
      </c>
      <c r="W206" s="54" t="s">
        <v>123</v>
      </c>
      <c r="X206" s="1"/>
      <c r="Y206" s="54" t="s">
        <v>123</v>
      </c>
      <c r="Z206" s="54" t="s">
        <v>123</v>
      </c>
      <c r="AA206" s="54" t="s">
        <v>123</v>
      </c>
      <c r="AB206" s="54" t="s">
        <v>123</v>
      </c>
      <c r="AC206" s="54" t="s">
        <v>123</v>
      </c>
      <c r="AD206" s="54" t="s">
        <v>123</v>
      </c>
      <c r="AE206" s="54" t="s">
        <v>123</v>
      </c>
      <c r="AF206" s="54" t="s">
        <v>123</v>
      </c>
      <c r="AG206" s="1"/>
      <c r="AH206" s="54" t="s">
        <v>123</v>
      </c>
      <c r="AI206" s="54" t="s">
        <v>123</v>
      </c>
      <c r="AJ206" s="1"/>
      <c r="AK206" s="1"/>
      <c r="AL206" s="54" t="s">
        <v>123</v>
      </c>
      <c r="AM206" s="1"/>
      <c r="AN206" s="54" t="s">
        <v>123</v>
      </c>
      <c r="AO206" s="1"/>
      <c r="AP206" s="54" t="s">
        <v>123</v>
      </c>
      <c r="AQ206" s="1"/>
      <c r="AR206" s="1"/>
      <c r="AS206" s="1"/>
    </row>
    <row r="207" spans="1:45" ht="98.25" customHeight="1" x14ac:dyDescent="0.3">
      <c r="A207" s="1" t="str">
        <f t="shared" si="1"/>
        <v>Digitalizaciones de la institución [Ayuntamiento del Ferrol. Biblioteca Pública Municipal del Ferrol]</v>
      </c>
      <c r="B207" s="71" t="s">
        <v>2495</v>
      </c>
      <c r="C207" s="1" t="s">
        <v>2040</v>
      </c>
      <c r="D207" s="1" t="s">
        <v>854</v>
      </c>
      <c r="E207" s="1" t="s">
        <v>646</v>
      </c>
      <c r="F207" s="56" t="s">
        <v>115</v>
      </c>
      <c r="G207" s="8" t="s">
        <v>2</v>
      </c>
      <c r="H207" s="8" t="s">
        <v>89</v>
      </c>
      <c r="I207" s="8" t="s">
        <v>156</v>
      </c>
      <c r="J207" s="11" t="s">
        <v>123</v>
      </c>
      <c r="K207" s="11" t="s">
        <v>123</v>
      </c>
      <c r="L207" s="11" t="s">
        <v>123</v>
      </c>
      <c r="M207" s="54" t="s">
        <v>123</v>
      </c>
      <c r="N207" s="54" t="s">
        <v>123</v>
      </c>
      <c r="O207" s="1"/>
      <c r="P207" s="54" t="s">
        <v>123</v>
      </c>
      <c r="Q207" s="1"/>
      <c r="R207" s="54" t="s">
        <v>123</v>
      </c>
      <c r="S207" s="55" t="s">
        <v>123</v>
      </c>
      <c r="T207" s="1"/>
      <c r="U207" s="54" t="s">
        <v>123</v>
      </c>
      <c r="V207" s="54" t="s">
        <v>123</v>
      </c>
      <c r="W207" s="54" t="s">
        <v>123</v>
      </c>
      <c r="X207" s="1"/>
      <c r="Y207" s="54" t="s">
        <v>123</v>
      </c>
      <c r="Z207" s="54" t="s">
        <v>123</v>
      </c>
      <c r="AA207" s="54" t="s">
        <v>123</v>
      </c>
      <c r="AB207" s="54" t="s">
        <v>123</v>
      </c>
      <c r="AC207" s="54" t="s">
        <v>123</v>
      </c>
      <c r="AD207" s="54" t="s">
        <v>123</v>
      </c>
      <c r="AE207" s="54" t="s">
        <v>123</v>
      </c>
      <c r="AF207" s="54" t="s">
        <v>123</v>
      </c>
      <c r="AG207" s="1"/>
      <c r="AH207" s="54" t="s">
        <v>123</v>
      </c>
      <c r="AI207" s="54" t="s">
        <v>123</v>
      </c>
      <c r="AJ207" s="1"/>
      <c r="AK207" s="1"/>
      <c r="AL207" s="54" t="s">
        <v>123</v>
      </c>
      <c r="AM207" s="1"/>
      <c r="AN207" s="54" t="s">
        <v>123</v>
      </c>
      <c r="AO207" s="1"/>
      <c r="AP207" s="54" t="s">
        <v>123</v>
      </c>
      <c r="AQ207" s="1"/>
      <c r="AR207" s="1"/>
      <c r="AS207" s="1"/>
    </row>
    <row r="208" spans="1:45" ht="28.8" x14ac:dyDescent="0.3">
      <c r="A208" s="1" t="str">
        <f t="shared" si="1"/>
        <v>Digitalizaciones de la institución [Ayuntamietno de Córdoba. Biblioteca Pública Municipal de Córdoba]</v>
      </c>
      <c r="B208" s="45" t="s">
        <v>2464</v>
      </c>
      <c r="C208" s="1" t="s">
        <v>2040</v>
      </c>
      <c r="D208" s="1" t="s">
        <v>854</v>
      </c>
      <c r="E208" s="1" t="s">
        <v>167</v>
      </c>
      <c r="F208" s="56" t="s">
        <v>115</v>
      </c>
      <c r="G208" s="8" t="s">
        <v>4</v>
      </c>
      <c r="H208" s="8" t="s">
        <v>54</v>
      </c>
      <c r="I208" s="8" t="s">
        <v>2059</v>
      </c>
      <c r="J208" s="11" t="s">
        <v>123</v>
      </c>
      <c r="K208" s="11" t="s">
        <v>123</v>
      </c>
      <c r="L208" s="11" t="s">
        <v>123</v>
      </c>
      <c r="M208" s="54" t="s">
        <v>123</v>
      </c>
      <c r="N208" s="54" t="s">
        <v>123</v>
      </c>
      <c r="O208" s="1"/>
      <c r="P208" s="54" t="s">
        <v>123</v>
      </c>
      <c r="Q208" s="1"/>
      <c r="R208" s="54" t="s">
        <v>123</v>
      </c>
      <c r="S208" s="55" t="s">
        <v>123</v>
      </c>
      <c r="T208" s="1"/>
      <c r="U208" s="54" t="s">
        <v>123</v>
      </c>
      <c r="V208" s="54" t="s">
        <v>123</v>
      </c>
      <c r="W208" s="54" t="s">
        <v>123</v>
      </c>
      <c r="X208" s="1"/>
      <c r="Y208" s="54" t="s">
        <v>123</v>
      </c>
      <c r="Z208" s="54" t="s">
        <v>123</v>
      </c>
      <c r="AA208" s="54" t="s">
        <v>123</v>
      </c>
      <c r="AB208" s="54" t="s">
        <v>123</v>
      </c>
      <c r="AC208" s="54" t="s">
        <v>123</v>
      </c>
      <c r="AD208" s="54" t="s">
        <v>123</v>
      </c>
      <c r="AE208" s="54" t="s">
        <v>123</v>
      </c>
      <c r="AF208" s="54" t="s">
        <v>123</v>
      </c>
      <c r="AG208" s="1"/>
      <c r="AH208" s="54" t="s">
        <v>123</v>
      </c>
      <c r="AI208" s="54" t="s">
        <v>123</v>
      </c>
      <c r="AJ208" s="1"/>
      <c r="AK208" s="1"/>
      <c r="AL208" s="54" t="s">
        <v>123</v>
      </c>
      <c r="AM208" s="1"/>
      <c r="AN208" s="54" t="s">
        <v>123</v>
      </c>
      <c r="AO208" s="1"/>
      <c r="AP208" s="54" t="s">
        <v>123</v>
      </c>
      <c r="AQ208" s="1"/>
      <c r="AR208" s="1"/>
      <c r="AS208" s="1"/>
    </row>
    <row r="209" spans="1:45" x14ac:dyDescent="0.3">
      <c r="A209" s="1" t="str">
        <f t="shared" si="1"/>
        <v>Digitalizaciones de la institución [Ayuntamietno de La Coruña. Biblioteca Pública Municipal de La Coruña "Miguel González Garcés"]</v>
      </c>
      <c r="B209" s="48" t="s">
        <v>2468</v>
      </c>
      <c r="C209" s="1" t="s">
        <v>2040</v>
      </c>
      <c r="D209" s="1" t="s">
        <v>854</v>
      </c>
      <c r="E209" s="1" t="s">
        <v>646</v>
      </c>
      <c r="F209" s="56" t="s">
        <v>115</v>
      </c>
      <c r="G209" s="8" t="s">
        <v>2</v>
      </c>
      <c r="H209" s="8" t="s">
        <v>89</v>
      </c>
      <c r="I209" s="8" t="s">
        <v>89</v>
      </c>
      <c r="J209" s="11" t="s">
        <v>123</v>
      </c>
      <c r="K209" s="11" t="s">
        <v>123</v>
      </c>
      <c r="L209" s="11" t="s">
        <v>123</v>
      </c>
      <c r="M209" s="54" t="s">
        <v>123</v>
      </c>
      <c r="N209" s="54" t="s">
        <v>123</v>
      </c>
      <c r="O209" s="1"/>
      <c r="P209" s="54" t="s">
        <v>123</v>
      </c>
      <c r="Q209" s="1"/>
      <c r="R209" s="54" t="s">
        <v>123</v>
      </c>
      <c r="S209" s="55" t="s">
        <v>123</v>
      </c>
      <c r="T209" s="1"/>
      <c r="U209" s="54" t="s">
        <v>123</v>
      </c>
      <c r="V209" s="54" t="s">
        <v>123</v>
      </c>
      <c r="W209" s="54" t="s">
        <v>123</v>
      </c>
      <c r="X209" s="1"/>
      <c r="Y209" s="54" t="s">
        <v>123</v>
      </c>
      <c r="Z209" s="54" t="s">
        <v>123</v>
      </c>
      <c r="AA209" s="54" t="s">
        <v>123</v>
      </c>
      <c r="AB209" s="54" t="s">
        <v>123</v>
      </c>
      <c r="AC209" s="54" t="s">
        <v>123</v>
      </c>
      <c r="AD209" s="54" t="s">
        <v>123</v>
      </c>
      <c r="AE209" s="54" t="s">
        <v>123</v>
      </c>
      <c r="AF209" s="54" t="s">
        <v>123</v>
      </c>
      <c r="AG209" s="1"/>
      <c r="AH209" s="54" t="s">
        <v>123</v>
      </c>
      <c r="AI209" s="54" t="s">
        <v>123</v>
      </c>
      <c r="AJ209" s="1"/>
      <c r="AK209" s="1"/>
      <c r="AL209" s="54" t="s">
        <v>123</v>
      </c>
      <c r="AM209" s="1"/>
      <c r="AN209" s="54" t="s">
        <v>123</v>
      </c>
      <c r="AO209" s="1"/>
      <c r="AP209" s="54" t="s">
        <v>123</v>
      </c>
      <c r="AQ209" s="1"/>
      <c r="AR209" s="1"/>
      <c r="AS209" s="1"/>
    </row>
    <row r="210" spans="1:45" x14ac:dyDescent="0.3">
      <c r="A210" s="1" t="str">
        <f t="shared" si="1"/>
        <v>Digitalizaciones de la institución [Ayuuntamiento de Gijón. Archivo Municipal]</v>
      </c>
      <c r="B210" s="45" t="s">
        <v>2393</v>
      </c>
      <c r="C210" s="1" t="s">
        <v>25</v>
      </c>
      <c r="D210" s="1" t="s">
        <v>854</v>
      </c>
      <c r="E210" s="1" t="s">
        <v>377</v>
      </c>
      <c r="F210" s="56" t="s">
        <v>115</v>
      </c>
      <c r="G210" s="8" t="s">
        <v>63</v>
      </c>
      <c r="H210" s="8" t="s">
        <v>8</v>
      </c>
      <c r="I210" s="8" t="s">
        <v>346</v>
      </c>
      <c r="J210" s="11" t="s">
        <v>123</v>
      </c>
      <c r="K210" s="11" t="s">
        <v>123</v>
      </c>
      <c r="L210" s="11" t="s">
        <v>123</v>
      </c>
      <c r="M210" s="54" t="s">
        <v>123</v>
      </c>
      <c r="N210" s="54" t="s">
        <v>123</v>
      </c>
      <c r="O210" s="1"/>
      <c r="P210" s="54" t="s">
        <v>123</v>
      </c>
      <c r="Q210" s="1"/>
      <c r="R210" s="54" t="s">
        <v>123</v>
      </c>
      <c r="S210" s="55" t="s">
        <v>123</v>
      </c>
      <c r="T210" s="1"/>
      <c r="U210" s="54" t="s">
        <v>123</v>
      </c>
      <c r="V210" s="54" t="s">
        <v>123</v>
      </c>
      <c r="W210" s="54" t="s">
        <v>123</v>
      </c>
      <c r="X210" s="1"/>
      <c r="Y210" s="54" t="s">
        <v>123</v>
      </c>
      <c r="Z210" s="54" t="s">
        <v>123</v>
      </c>
      <c r="AA210" s="54" t="s">
        <v>123</v>
      </c>
      <c r="AB210" s="54" t="s">
        <v>123</v>
      </c>
      <c r="AC210" s="54" t="s">
        <v>123</v>
      </c>
      <c r="AD210" s="54" t="s">
        <v>123</v>
      </c>
      <c r="AE210" s="54" t="s">
        <v>123</v>
      </c>
      <c r="AF210" s="54" t="s">
        <v>123</v>
      </c>
      <c r="AG210" s="1"/>
      <c r="AH210" s="54" t="s">
        <v>123</v>
      </c>
      <c r="AI210" s="54" t="s">
        <v>123</v>
      </c>
      <c r="AJ210" s="1"/>
      <c r="AK210" s="1"/>
      <c r="AL210" s="54" t="s">
        <v>123</v>
      </c>
      <c r="AM210" s="1"/>
      <c r="AN210" s="54" t="s">
        <v>123</v>
      </c>
      <c r="AO210" s="1"/>
      <c r="AP210" s="54" t="s">
        <v>123</v>
      </c>
      <c r="AQ210" s="1"/>
      <c r="AR210" s="1"/>
      <c r="AS210" s="1"/>
    </row>
    <row r="211" spans="1:45" x14ac:dyDescent="0.3">
      <c r="A211" s="1" t="str">
        <f t="shared" si="1"/>
        <v>Digitalizaciones de la institución [Ayuuntamiento de Ribadeo. Biblioteca Pública Municipal de Ribadeo]</v>
      </c>
      <c r="B211" s="48" t="s">
        <v>2485</v>
      </c>
      <c r="C211" s="1" t="s">
        <v>2040</v>
      </c>
      <c r="D211" s="1" t="s">
        <v>854</v>
      </c>
      <c r="E211" s="1" t="s">
        <v>646</v>
      </c>
      <c r="F211" s="56" t="s">
        <v>115</v>
      </c>
      <c r="G211" s="8" t="s">
        <v>2</v>
      </c>
      <c r="H211" s="8" t="s">
        <v>90</v>
      </c>
      <c r="I211" s="8" t="s">
        <v>2067</v>
      </c>
      <c r="J211" s="11" t="s">
        <v>123</v>
      </c>
      <c r="K211" s="11" t="s">
        <v>123</v>
      </c>
      <c r="L211" s="11" t="s">
        <v>123</v>
      </c>
      <c r="M211" s="54" t="s">
        <v>123</v>
      </c>
      <c r="N211" s="54" t="s">
        <v>123</v>
      </c>
      <c r="O211" s="1"/>
      <c r="P211" s="54" t="s">
        <v>123</v>
      </c>
      <c r="Q211" s="1"/>
      <c r="R211" s="54" t="s">
        <v>123</v>
      </c>
      <c r="S211" s="55" t="s">
        <v>123</v>
      </c>
      <c r="T211" s="1"/>
      <c r="U211" s="54" t="s">
        <v>123</v>
      </c>
      <c r="V211" s="54" t="s">
        <v>123</v>
      </c>
      <c r="W211" s="54" t="s">
        <v>123</v>
      </c>
      <c r="X211" s="1"/>
      <c r="Y211" s="54" t="s">
        <v>123</v>
      </c>
      <c r="Z211" s="54" t="s">
        <v>123</v>
      </c>
      <c r="AA211" s="54" t="s">
        <v>123</v>
      </c>
      <c r="AB211" s="54" t="s">
        <v>123</v>
      </c>
      <c r="AC211" s="54" t="s">
        <v>123</v>
      </c>
      <c r="AD211" s="54" t="s">
        <v>123</v>
      </c>
      <c r="AE211" s="54" t="s">
        <v>123</v>
      </c>
      <c r="AF211" s="54" t="s">
        <v>123</v>
      </c>
      <c r="AG211" s="1"/>
      <c r="AH211" s="54" t="s">
        <v>123</v>
      </c>
      <c r="AI211" s="54" t="s">
        <v>123</v>
      </c>
      <c r="AJ211" s="1"/>
      <c r="AK211" s="1"/>
      <c r="AL211" s="54" t="s">
        <v>123</v>
      </c>
      <c r="AM211" s="1"/>
      <c r="AN211" s="54" t="s">
        <v>123</v>
      </c>
      <c r="AO211" s="1"/>
      <c r="AP211" s="54" t="s">
        <v>123</v>
      </c>
      <c r="AQ211" s="1"/>
      <c r="AR211" s="1"/>
      <c r="AS211" s="1"/>
    </row>
    <row r="212" spans="1:45" ht="28.8" x14ac:dyDescent="0.3">
      <c r="A212" s="1" t="str">
        <f t="shared" ref="A212:A275" si="2">"Digitalizaciones de la institución [" &amp; B212 &amp; "]"</f>
        <v>Digitalizaciones de la institución [Beat Fish Company]</v>
      </c>
      <c r="B212" s="48" t="s">
        <v>973</v>
      </c>
      <c r="C212" s="1" t="s">
        <v>1467</v>
      </c>
      <c r="D212" s="1" t="s">
        <v>854</v>
      </c>
      <c r="E212" s="1" t="s">
        <v>881</v>
      </c>
      <c r="F212" s="56" t="s">
        <v>115</v>
      </c>
      <c r="G212" s="8" t="s">
        <v>20</v>
      </c>
      <c r="H212" s="8" t="s">
        <v>64</v>
      </c>
      <c r="I212" s="8" t="s">
        <v>402</v>
      </c>
      <c r="J212" s="11" t="s">
        <v>123</v>
      </c>
      <c r="K212" s="11" t="s">
        <v>123</v>
      </c>
      <c r="L212" s="11" t="s">
        <v>123</v>
      </c>
      <c r="M212" s="54" t="s">
        <v>123</v>
      </c>
      <c r="N212" s="54" t="s">
        <v>123</v>
      </c>
      <c r="O212" s="1"/>
      <c r="P212" s="54" t="s">
        <v>123</v>
      </c>
      <c r="Q212" s="1"/>
      <c r="R212" s="54" t="s">
        <v>123</v>
      </c>
      <c r="S212" s="55" t="s">
        <v>123</v>
      </c>
      <c r="T212" s="1"/>
      <c r="U212" s="54" t="s">
        <v>123</v>
      </c>
      <c r="V212" s="54" t="s">
        <v>123</v>
      </c>
      <c r="W212" s="54" t="s">
        <v>123</v>
      </c>
      <c r="X212" s="1"/>
      <c r="Y212" s="54" t="s">
        <v>123</v>
      </c>
      <c r="Z212" s="54" t="s">
        <v>123</v>
      </c>
      <c r="AA212" s="54" t="s">
        <v>123</v>
      </c>
      <c r="AB212" s="54" t="s">
        <v>123</v>
      </c>
      <c r="AC212" s="54" t="s">
        <v>123</v>
      </c>
      <c r="AD212" s="54" t="s">
        <v>123</v>
      </c>
      <c r="AE212" s="54" t="s">
        <v>123</v>
      </c>
      <c r="AF212" s="54" t="s">
        <v>123</v>
      </c>
      <c r="AG212" s="1"/>
      <c r="AH212" s="54" t="s">
        <v>123</v>
      </c>
      <c r="AI212" s="54" t="s">
        <v>123</v>
      </c>
      <c r="AJ212" s="1"/>
      <c r="AK212" s="1"/>
      <c r="AL212" s="54" t="s">
        <v>123</v>
      </c>
      <c r="AM212" s="1"/>
      <c r="AN212" s="54" t="s">
        <v>123</v>
      </c>
      <c r="AO212" s="1"/>
      <c r="AP212" s="54" t="s">
        <v>123</v>
      </c>
      <c r="AQ212" s="1"/>
      <c r="AR212" s="1"/>
      <c r="AS212" s="1"/>
    </row>
    <row r="213" spans="1:45" x14ac:dyDescent="0.3">
      <c r="A213" s="1" t="str">
        <f t="shared" si="2"/>
        <v>Digitalizaciones de la institución [Bellota Herramientas, S.L.]</v>
      </c>
      <c r="B213" s="1" t="s">
        <v>1778</v>
      </c>
      <c r="C213" s="1" t="s">
        <v>1467</v>
      </c>
      <c r="D213" s="1" t="s">
        <v>854</v>
      </c>
      <c r="E213" s="1" t="s">
        <v>309</v>
      </c>
      <c r="F213" s="56" t="s">
        <v>115</v>
      </c>
      <c r="G213" s="8" t="s">
        <v>17</v>
      </c>
      <c r="H213" s="8" t="s">
        <v>98</v>
      </c>
      <c r="I213" s="8" t="s">
        <v>2151</v>
      </c>
      <c r="J213" s="11" t="s">
        <v>123</v>
      </c>
      <c r="K213" s="11" t="s">
        <v>123</v>
      </c>
      <c r="L213" s="11" t="s">
        <v>123</v>
      </c>
      <c r="M213" s="54" t="s">
        <v>123</v>
      </c>
      <c r="N213" s="54" t="s">
        <v>123</v>
      </c>
      <c r="O213" s="1"/>
      <c r="P213" s="54" t="s">
        <v>123</v>
      </c>
      <c r="Q213" s="1"/>
      <c r="R213" s="54" t="s">
        <v>123</v>
      </c>
      <c r="S213" s="55" t="s">
        <v>123</v>
      </c>
      <c r="T213" s="1"/>
      <c r="U213" s="54" t="s">
        <v>123</v>
      </c>
      <c r="V213" s="54" t="s">
        <v>123</v>
      </c>
      <c r="W213" s="54" t="s">
        <v>123</v>
      </c>
      <c r="X213" s="1"/>
      <c r="Y213" s="54" t="s">
        <v>123</v>
      </c>
      <c r="Z213" s="54" t="s">
        <v>123</v>
      </c>
      <c r="AA213" s="54" t="s">
        <v>123</v>
      </c>
      <c r="AB213" s="54" t="s">
        <v>123</v>
      </c>
      <c r="AC213" s="54" t="s">
        <v>123</v>
      </c>
      <c r="AD213" s="54" t="s">
        <v>123</v>
      </c>
      <c r="AE213" s="54" t="s">
        <v>123</v>
      </c>
      <c r="AF213" s="54" t="s">
        <v>123</v>
      </c>
      <c r="AG213" s="1"/>
      <c r="AH213" s="54" t="s">
        <v>123</v>
      </c>
      <c r="AI213" s="54" t="s">
        <v>123</v>
      </c>
      <c r="AJ213" s="1"/>
      <c r="AK213" s="1"/>
      <c r="AL213" s="54" t="s">
        <v>123</v>
      </c>
      <c r="AM213" s="1"/>
      <c r="AN213" s="54" t="s">
        <v>123</v>
      </c>
      <c r="AO213" s="1"/>
      <c r="AP213" s="54" t="s">
        <v>123</v>
      </c>
      <c r="AQ213" s="1"/>
      <c r="AR213" s="1"/>
      <c r="AS213" s="1"/>
    </row>
    <row r="214" spans="1:45" x14ac:dyDescent="0.3">
      <c r="A214" s="1" t="str">
        <f t="shared" si="2"/>
        <v>Digitalizaciones de la institución [Biblioteca Arzobispal de Granada]</v>
      </c>
      <c r="B214" s="1" t="s">
        <v>625</v>
      </c>
      <c r="C214" s="1" t="s">
        <v>29</v>
      </c>
      <c r="D214" s="1" t="s">
        <v>854</v>
      </c>
      <c r="E214" s="1" t="s">
        <v>620</v>
      </c>
      <c r="F214" s="56" t="s">
        <v>115</v>
      </c>
      <c r="G214" s="8" t="s">
        <v>4</v>
      </c>
      <c r="H214" s="8" t="s">
        <v>55</v>
      </c>
      <c r="I214" s="8" t="s">
        <v>55</v>
      </c>
      <c r="J214" s="11" t="s">
        <v>123</v>
      </c>
      <c r="K214" s="11" t="s">
        <v>123</v>
      </c>
      <c r="L214" s="11" t="s">
        <v>123</v>
      </c>
      <c r="M214" s="54" t="s">
        <v>123</v>
      </c>
      <c r="N214" s="54" t="s">
        <v>123</v>
      </c>
      <c r="O214" s="1"/>
      <c r="P214" s="54" t="s">
        <v>123</v>
      </c>
      <c r="Q214" s="1"/>
      <c r="R214" s="54" t="s">
        <v>123</v>
      </c>
      <c r="S214" s="55" t="s">
        <v>123</v>
      </c>
      <c r="T214" s="1"/>
      <c r="U214" s="54" t="s">
        <v>123</v>
      </c>
      <c r="V214" s="54" t="s">
        <v>123</v>
      </c>
      <c r="W214" s="54" t="s">
        <v>123</v>
      </c>
      <c r="X214" s="1"/>
      <c r="Y214" s="54" t="s">
        <v>123</v>
      </c>
      <c r="Z214" s="54" t="s">
        <v>123</v>
      </c>
      <c r="AA214" s="54" t="s">
        <v>123</v>
      </c>
      <c r="AB214" s="54" t="s">
        <v>123</v>
      </c>
      <c r="AC214" s="54" t="s">
        <v>123</v>
      </c>
      <c r="AD214" s="54" t="s">
        <v>123</v>
      </c>
      <c r="AE214" s="54" t="s">
        <v>123</v>
      </c>
      <c r="AF214" s="54" t="s">
        <v>123</v>
      </c>
      <c r="AG214" s="1"/>
      <c r="AH214" s="54" t="s">
        <v>123</v>
      </c>
      <c r="AI214" s="54" t="s">
        <v>123</v>
      </c>
      <c r="AJ214" s="1"/>
      <c r="AK214" s="1"/>
      <c r="AL214" s="54" t="s">
        <v>123</v>
      </c>
      <c r="AM214" s="1"/>
      <c r="AN214" s="54" t="s">
        <v>123</v>
      </c>
      <c r="AO214" s="1"/>
      <c r="AP214" s="54" t="s">
        <v>123</v>
      </c>
      <c r="AQ214" s="1"/>
      <c r="AR214" s="1"/>
      <c r="AS214" s="1"/>
    </row>
    <row r="215" spans="1:45" x14ac:dyDescent="0.3">
      <c r="A215" s="1" t="str">
        <f t="shared" si="2"/>
        <v>Digitalizaciones de la institución [Biblioteca Central de Capuchinos (Pamplona)]</v>
      </c>
      <c r="B215" s="13" t="s">
        <v>1752</v>
      </c>
      <c r="C215" s="1" t="s">
        <v>29</v>
      </c>
      <c r="D215" s="1" t="s">
        <v>854</v>
      </c>
      <c r="E215" s="1" t="s">
        <v>1579</v>
      </c>
      <c r="F215" s="56" t="s">
        <v>115</v>
      </c>
      <c r="G215" s="8" t="s">
        <v>95</v>
      </c>
      <c r="H215" s="8" t="s">
        <v>7</v>
      </c>
      <c r="I215" s="8" t="s">
        <v>381</v>
      </c>
      <c r="J215" s="11" t="s">
        <v>123</v>
      </c>
      <c r="K215" s="11" t="s">
        <v>123</v>
      </c>
      <c r="L215" s="11" t="s">
        <v>123</v>
      </c>
      <c r="M215" s="54" t="s">
        <v>123</v>
      </c>
      <c r="N215" s="54" t="s">
        <v>123</v>
      </c>
      <c r="O215" s="1"/>
      <c r="P215" s="54" t="s">
        <v>123</v>
      </c>
      <c r="Q215" s="1"/>
      <c r="R215" s="54" t="s">
        <v>123</v>
      </c>
      <c r="S215" s="55" t="s">
        <v>123</v>
      </c>
      <c r="T215" s="1"/>
      <c r="U215" s="54" t="s">
        <v>123</v>
      </c>
      <c r="V215" s="54" t="s">
        <v>123</v>
      </c>
      <c r="W215" s="54" t="s">
        <v>123</v>
      </c>
      <c r="X215" s="1"/>
      <c r="Y215" s="54" t="s">
        <v>123</v>
      </c>
      <c r="Z215" s="54" t="s">
        <v>123</v>
      </c>
      <c r="AA215" s="54" t="s">
        <v>123</v>
      </c>
      <c r="AB215" s="54" t="s">
        <v>123</v>
      </c>
      <c r="AC215" s="54" t="s">
        <v>123</v>
      </c>
      <c r="AD215" s="54" t="s">
        <v>123</v>
      </c>
      <c r="AE215" s="54" t="s">
        <v>123</v>
      </c>
      <c r="AF215" s="54" t="s">
        <v>123</v>
      </c>
      <c r="AG215" s="1"/>
      <c r="AH215" s="54" t="s">
        <v>123</v>
      </c>
      <c r="AI215" s="54" t="s">
        <v>123</v>
      </c>
      <c r="AJ215" s="1"/>
      <c r="AK215" s="1"/>
      <c r="AL215" s="54" t="s">
        <v>123</v>
      </c>
      <c r="AM215" s="1"/>
      <c r="AN215" s="54" t="s">
        <v>123</v>
      </c>
      <c r="AO215" s="1"/>
      <c r="AP215" s="54" t="s">
        <v>123</v>
      </c>
      <c r="AQ215" s="1"/>
      <c r="AR215" s="1"/>
      <c r="AS215" s="1"/>
    </row>
    <row r="216" spans="1:45" x14ac:dyDescent="0.3">
      <c r="A216" s="1" t="str">
        <f t="shared" si="2"/>
        <v>Digitalizaciones de la institución [Biblioteca Decanal-diocesana de Tudela]</v>
      </c>
      <c r="B216" s="1" t="s">
        <v>1946</v>
      </c>
      <c r="C216" s="1" t="s">
        <v>29</v>
      </c>
      <c r="D216" s="1" t="s">
        <v>854</v>
      </c>
      <c r="E216" s="1" t="s">
        <v>1358</v>
      </c>
      <c r="F216" s="56" t="s">
        <v>115</v>
      </c>
      <c r="G216" s="8" t="s">
        <v>95</v>
      </c>
      <c r="H216" s="8" t="s">
        <v>7</v>
      </c>
      <c r="I216" s="8" t="s">
        <v>2114</v>
      </c>
      <c r="J216" s="11" t="s">
        <v>123</v>
      </c>
      <c r="K216" s="11" t="s">
        <v>123</v>
      </c>
      <c r="L216" s="11" t="s">
        <v>123</v>
      </c>
      <c r="M216" s="54" t="s">
        <v>123</v>
      </c>
      <c r="N216" s="54" t="s">
        <v>123</v>
      </c>
      <c r="O216" s="1"/>
      <c r="P216" s="54" t="s">
        <v>123</v>
      </c>
      <c r="Q216" s="1"/>
      <c r="R216" s="54" t="s">
        <v>123</v>
      </c>
      <c r="S216" s="55" t="s">
        <v>123</v>
      </c>
      <c r="T216" s="1"/>
      <c r="U216" s="54" t="s">
        <v>123</v>
      </c>
      <c r="V216" s="54" t="s">
        <v>123</v>
      </c>
      <c r="W216" s="54" t="s">
        <v>123</v>
      </c>
      <c r="X216" s="1"/>
      <c r="Y216" s="54" t="s">
        <v>123</v>
      </c>
      <c r="Z216" s="54" t="s">
        <v>123</v>
      </c>
      <c r="AA216" s="54" t="s">
        <v>123</v>
      </c>
      <c r="AB216" s="54" t="s">
        <v>123</v>
      </c>
      <c r="AC216" s="54" t="s">
        <v>123</v>
      </c>
      <c r="AD216" s="54" t="s">
        <v>123</v>
      </c>
      <c r="AE216" s="54" t="s">
        <v>123</v>
      </c>
      <c r="AF216" s="54" t="s">
        <v>123</v>
      </c>
      <c r="AG216" s="1"/>
      <c r="AH216" s="54" t="s">
        <v>123</v>
      </c>
      <c r="AI216" s="54" t="s">
        <v>123</v>
      </c>
      <c r="AJ216" s="1"/>
      <c r="AK216" s="1"/>
      <c r="AL216" s="54" t="s">
        <v>123</v>
      </c>
      <c r="AM216" s="1"/>
      <c r="AN216" s="54" t="s">
        <v>123</v>
      </c>
      <c r="AO216" s="1"/>
      <c r="AP216" s="54" t="s">
        <v>123</v>
      </c>
      <c r="AQ216" s="1"/>
      <c r="AR216" s="1"/>
      <c r="AS216" s="1"/>
    </row>
    <row r="217" spans="1:45" x14ac:dyDescent="0.3">
      <c r="A217" s="1" t="str">
        <f t="shared" si="2"/>
        <v>Digitalizaciones de la institución [Biblioteca Digital Gabriel Miró]</v>
      </c>
      <c r="B217" s="1" t="s">
        <v>889</v>
      </c>
      <c r="C217" s="1" t="s">
        <v>2047</v>
      </c>
      <c r="D217" s="1" t="s">
        <v>854</v>
      </c>
      <c r="E217" s="1" t="s">
        <v>892</v>
      </c>
      <c r="F217" s="56" t="s">
        <v>115</v>
      </c>
      <c r="G217" s="8" t="s">
        <v>611</v>
      </c>
      <c r="H217" s="8" t="s">
        <v>85</v>
      </c>
      <c r="I217" s="8" t="s">
        <v>85</v>
      </c>
      <c r="J217" s="11" t="s">
        <v>123</v>
      </c>
      <c r="K217" s="11" t="s">
        <v>123</v>
      </c>
      <c r="L217" s="11" t="s">
        <v>123</v>
      </c>
      <c r="M217" s="54" t="s">
        <v>123</v>
      </c>
      <c r="N217" s="54" t="s">
        <v>123</v>
      </c>
      <c r="O217" s="1"/>
      <c r="P217" s="54" t="s">
        <v>123</v>
      </c>
      <c r="Q217" s="1"/>
      <c r="R217" s="54" t="s">
        <v>123</v>
      </c>
      <c r="S217" s="55" t="s">
        <v>123</v>
      </c>
      <c r="T217" s="1"/>
      <c r="U217" s="54" t="s">
        <v>123</v>
      </c>
      <c r="V217" s="54" t="s">
        <v>123</v>
      </c>
      <c r="W217" s="54" t="s">
        <v>123</v>
      </c>
      <c r="X217" s="1"/>
      <c r="Y217" s="54" t="s">
        <v>123</v>
      </c>
      <c r="Z217" s="54" t="s">
        <v>123</v>
      </c>
      <c r="AA217" s="54" t="s">
        <v>123</v>
      </c>
      <c r="AB217" s="54" t="s">
        <v>123</v>
      </c>
      <c r="AC217" s="54" t="s">
        <v>123</v>
      </c>
      <c r="AD217" s="54" t="s">
        <v>123</v>
      </c>
      <c r="AE217" s="54" t="s">
        <v>123</v>
      </c>
      <c r="AF217" s="54" t="s">
        <v>123</v>
      </c>
      <c r="AG217" s="1"/>
      <c r="AH217" s="54" t="s">
        <v>123</v>
      </c>
      <c r="AI217" s="54" t="s">
        <v>123</v>
      </c>
      <c r="AJ217" s="1"/>
      <c r="AK217" s="1"/>
      <c r="AL217" s="54" t="s">
        <v>123</v>
      </c>
      <c r="AM217" s="1"/>
      <c r="AN217" s="54" t="s">
        <v>123</v>
      </c>
      <c r="AO217" s="1"/>
      <c r="AP217" s="54" t="s">
        <v>123</v>
      </c>
      <c r="AQ217" s="1"/>
      <c r="AR217" s="1"/>
      <c r="AS217" s="1"/>
    </row>
    <row r="218" spans="1:45" x14ac:dyDescent="0.3">
      <c r="A218" s="1" t="str">
        <f t="shared" si="2"/>
        <v>Digitalizaciones de la institución [Biblioteca Diocesana de Zamora]</v>
      </c>
      <c r="B218" s="8" t="s">
        <v>582</v>
      </c>
      <c r="C218" s="1" t="s">
        <v>29</v>
      </c>
      <c r="D218" s="1" t="s">
        <v>854</v>
      </c>
      <c r="E218" s="1" t="s">
        <v>590</v>
      </c>
      <c r="F218" s="56" t="s">
        <v>115</v>
      </c>
      <c r="G218" s="8" t="s">
        <v>9</v>
      </c>
      <c r="H218" s="8" t="s">
        <v>79</v>
      </c>
      <c r="I218" s="8" t="s">
        <v>79</v>
      </c>
      <c r="J218" s="11" t="s">
        <v>123</v>
      </c>
      <c r="K218" s="11" t="s">
        <v>123</v>
      </c>
      <c r="L218" s="11" t="s">
        <v>123</v>
      </c>
      <c r="M218" s="54" t="s">
        <v>123</v>
      </c>
      <c r="N218" s="54" t="s">
        <v>123</v>
      </c>
      <c r="O218" s="1"/>
      <c r="P218" s="54" t="s">
        <v>123</v>
      </c>
      <c r="Q218" s="1"/>
      <c r="R218" s="54" t="s">
        <v>123</v>
      </c>
      <c r="S218" s="55" t="s">
        <v>123</v>
      </c>
      <c r="T218" s="1"/>
      <c r="U218" s="54" t="s">
        <v>123</v>
      </c>
      <c r="V218" s="54" t="s">
        <v>123</v>
      </c>
      <c r="W218" s="54" t="s">
        <v>123</v>
      </c>
      <c r="X218" s="1"/>
      <c r="Y218" s="54" t="s">
        <v>123</v>
      </c>
      <c r="Z218" s="54" t="s">
        <v>123</v>
      </c>
      <c r="AA218" s="54" t="s">
        <v>123</v>
      </c>
      <c r="AB218" s="54" t="s">
        <v>123</v>
      </c>
      <c r="AC218" s="54" t="s">
        <v>123</v>
      </c>
      <c r="AD218" s="54" t="s">
        <v>123</v>
      </c>
      <c r="AE218" s="54" t="s">
        <v>123</v>
      </c>
      <c r="AF218" s="54" t="s">
        <v>123</v>
      </c>
      <c r="AG218" s="1"/>
      <c r="AH218" s="54" t="s">
        <v>123</v>
      </c>
      <c r="AI218" s="54" t="s">
        <v>123</v>
      </c>
      <c r="AJ218" s="1"/>
      <c r="AK218" s="1"/>
      <c r="AL218" s="54" t="s">
        <v>123</v>
      </c>
      <c r="AM218" s="1"/>
      <c r="AN218" s="54" t="s">
        <v>123</v>
      </c>
      <c r="AO218" s="1"/>
      <c r="AP218" s="54" t="s">
        <v>123</v>
      </c>
      <c r="AQ218" s="1"/>
      <c r="AR218" s="1"/>
      <c r="AS218" s="1"/>
    </row>
    <row r="219" spans="1:45" x14ac:dyDescent="0.3">
      <c r="A219" s="1" t="str">
        <f t="shared" si="2"/>
        <v>Digitalizaciones de la institución [Biblioteca Dr. Francesc Salvà Campillo]</v>
      </c>
      <c r="B219" s="1" t="s">
        <v>597</v>
      </c>
      <c r="C219" s="1" t="s">
        <v>1467</v>
      </c>
      <c r="D219" s="1" t="s">
        <v>854</v>
      </c>
      <c r="E219" s="1" t="s">
        <v>1576</v>
      </c>
      <c r="F219" s="56" t="s">
        <v>115</v>
      </c>
      <c r="G219" s="8" t="s">
        <v>16</v>
      </c>
      <c r="H219" s="8" t="s">
        <v>80</v>
      </c>
      <c r="I219" s="8" t="s">
        <v>80</v>
      </c>
      <c r="J219" s="11" t="s">
        <v>123</v>
      </c>
      <c r="K219" s="11" t="s">
        <v>123</v>
      </c>
      <c r="L219" s="11" t="s">
        <v>123</v>
      </c>
      <c r="M219" s="54" t="s">
        <v>123</v>
      </c>
      <c r="N219" s="54" t="s">
        <v>123</v>
      </c>
      <c r="O219" s="1"/>
      <c r="P219" s="54" t="s">
        <v>123</v>
      </c>
      <c r="Q219" s="1"/>
      <c r="R219" s="54" t="s">
        <v>123</v>
      </c>
      <c r="S219" s="55" t="s">
        <v>123</v>
      </c>
      <c r="T219" s="1"/>
      <c r="U219" s="54" t="s">
        <v>123</v>
      </c>
      <c r="V219" s="54" t="s">
        <v>123</v>
      </c>
      <c r="W219" s="54" t="s">
        <v>123</v>
      </c>
      <c r="X219" s="1"/>
      <c r="Y219" s="54" t="s">
        <v>123</v>
      </c>
      <c r="Z219" s="54" t="s">
        <v>123</v>
      </c>
      <c r="AA219" s="54" t="s">
        <v>123</v>
      </c>
      <c r="AB219" s="54" t="s">
        <v>123</v>
      </c>
      <c r="AC219" s="54" t="s">
        <v>123</v>
      </c>
      <c r="AD219" s="54" t="s">
        <v>123</v>
      </c>
      <c r="AE219" s="54" t="s">
        <v>123</v>
      </c>
      <c r="AF219" s="54" t="s">
        <v>123</v>
      </c>
      <c r="AG219" s="1"/>
      <c r="AH219" s="54" t="s">
        <v>123</v>
      </c>
      <c r="AI219" s="54" t="s">
        <v>123</v>
      </c>
      <c r="AJ219" s="1"/>
      <c r="AK219" s="1"/>
      <c r="AL219" s="54" t="s">
        <v>123</v>
      </c>
      <c r="AM219" s="1"/>
      <c r="AN219" s="54" t="s">
        <v>123</v>
      </c>
      <c r="AO219" s="1"/>
      <c r="AP219" s="54" t="s">
        <v>123</v>
      </c>
      <c r="AQ219" s="1"/>
      <c r="AR219" s="1"/>
      <c r="AS219" s="1"/>
    </row>
    <row r="220" spans="1:45" x14ac:dyDescent="0.3">
      <c r="A220" s="1" t="str">
        <f t="shared" si="2"/>
        <v>Digitalizaciones de la institución [Biblioteca Nacional de España]</v>
      </c>
      <c r="B220" s="1" t="s">
        <v>5</v>
      </c>
      <c r="C220" s="1" t="s">
        <v>2049</v>
      </c>
      <c r="D220" s="1" t="s">
        <v>854</v>
      </c>
      <c r="E220" s="1" t="s">
        <v>620</v>
      </c>
      <c r="F220" s="56" t="s">
        <v>115</v>
      </c>
      <c r="G220" s="8" t="s">
        <v>93</v>
      </c>
      <c r="H220" s="8" t="s">
        <v>6</v>
      </c>
      <c r="I220" s="8" t="s">
        <v>6</v>
      </c>
      <c r="J220" s="11" t="s">
        <v>123</v>
      </c>
      <c r="K220" s="11" t="s">
        <v>123</v>
      </c>
      <c r="L220" s="11" t="s">
        <v>123</v>
      </c>
      <c r="M220" s="54" t="s">
        <v>123</v>
      </c>
      <c r="N220" s="54" t="s">
        <v>123</v>
      </c>
      <c r="O220" s="1"/>
      <c r="P220" s="54" t="s">
        <v>123</v>
      </c>
      <c r="Q220" s="1"/>
      <c r="R220" s="54" t="s">
        <v>123</v>
      </c>
      <c r="S220" s="55" t="s">
        <v>123</v>
      </c>
      <c r="T220" s="1"/>
      <c r="U220" s="54" t="s">
        <v>123</v>
      </c>
      <c r="V220" s="54" t="s">
        <v>123</v>
      </c>
      <c r="W220" s="54" t="s">
        <v>123</v>
      </c>
      <c r="X220" s="1"/>
      <c r="Y220" s="54" t="s">
        <v>123</v>
      </c>
      <c r="Z220" s="54" t="s">
        <v>123</v>
      </c>
      <c r="AA220" s="54" t="s">
        <v>123</v>
      </c>
      <c r="AB220" s="54" t="s">
        <v>123</v>
      </c>
      <c r="AC220" s="54" t="s">
        <v>123</v>
      </c>
      <c r="AD220" s="54" t="s">
        <v>123</v>
      </c>
      <c r="AE220" s="54" t="s">
        <v>123</v>
      </c>
      <c r="AF220" s="54" t="s">
        <v>123</v>
      </c>
      <c r="AG220" s="1"/>
      <c r="AH220" s="54" t="s">
        <v>123</v>
      </c>
      <c r="AI220" s="54" t="s">
        <v>123</v>
      </c>
      <c r="AJ220" s="1"/>
      <c r="AK220" s="1"/>
      <c r="AL220" s="54" t="s">
        <v>123</v>
      </c>
      <c r="AM220" s="1"/>
      <c r="AN220" s="54" t="s">
        <v>123</v>
      </c>
      <c r="AO220" s="1"/>
      <c r="AP220" s="54" t="s">
        <v>123</v>
      </c>
      <c r="AQ220" s="1"/>
      <c r="AR220" s="1"/>
      <c r="AS220" s="1"/>
    </row>
    <row r="221" spans="1:45" x14ac:dyDescent="0.3">
      <c r="A221" s="1" t="str">
        <f t="shared" si="2"/>
        <v>Digitalizaciones de la institución [Biblioteca particular de D. José Mª Azcona]</v>
      </c>
      <c r="B221" s="13" t="s">
        <v>1754</v>
      </c>
      <c r="C221" s="1" t="s">
        <v>1467</v>
      </c>
      <c r="D221" s="1" t="s">
        <v>854</v>
      </c>
      <c r="E221" s="1" t="s">
        <v>1579</v>
      </c>
      <c r="F221" s="56" t="s">
        <v>115</v>
      </c>
      <c r="G221" s="8"/>
      <c r="H221" s="8"/>
      <c r="I221" s="8"/>
      <c r="J221" s="11" t="s">
        <v>123</v>
      </c>
      <c r="K221" s="11" t="s">
        <v>123</v>
      </c>
      <c r="L221" s="11" t="s">
        <v>123</v>
      </c>
      <c r="M221" s="54" t="s">
        <v>123</v>
      </c>
      <c r="N221" s="54" t="s">
        <v>123</v>
      </c>
      <c r="O221" s="1"/>
      <c r="P221" s="54" t="s">
        <v>123</v>
      </c>
      <c r="Q221" s="1"/>
      <c r="R221" s="54" t="s">
        <v>123</v>
      </c>
      <c r="S221" s="55" t="s">
        <v>123</v>
      </c>
      <c r="T221" s="1"/>
      <c r="U221" s="54" t="s">
        <v>123</v>
      </c>
      <c r="V221" s="54" t="s">
        <v>123</v>
      </c>
      <c r="W221" s="54" t="s">
        <v>123</v>
      </c>
      <c r="X221" s="1"/>
      <c r="Y221" s="54" t="s">
        <v>123</v>
      </c>
      <c r="Z221" s="54" t="s">
        <v>123</v>
      </c>
      <c r="AA221" s="54" t="s">
        <v>123</v>
      </c>
      <c r="AB221" s="54" t="s">
        <v>123</v>
      </c>
      <c r="AC221" s="54" t="s">
        <v>123</v>
      </c>
      <c r="AD221" s="54" t="s">
        <v>123</v>
      </c>
      <c r="AE221" s="54" t="s">
        <v>123</v>
      </c>
      <c r="AF221" s="54" t="s">
        <v>123</v>
      </c>
      <c r="AG221" s="1"/>
      <c r="AH221" s="54" t="s">
        <v>123</v>
      </c>
      <c r="AI221" s="54" t="s">
        <v>123</v>
      </c>
      <c r="AJ221" s="1"/>
      <c r="AK221" s="1"/>
      <c r="AL221" s="54" t="s">
        <v>123</v>
      </c>
      <c r="AM221" s="1"/>
      <c r="AN221" s="54" t="s">
        <v>123</v>
      </c>
      <c r="AO221" s="1"/>
      <c r="AP221" s="54" t="s">
        <v>123</v>
      </c>
      <c r="AQ221" s="1"/>
      <c r="AR221" s="1"/>
      <c r="AS221" s="1"/>
    </row>
    <row r="222" spans="1:45" ht="28.8" x14ac:dyDescent="0.3">
      <c r="A222" s="1" t="str">
        <f t="shared" si="2"/>
        <v>Digitalizaciones de la institución [Biblioteca Pública del Estado de Las Palmas de Gran Canaria]</v>
      </c>
      <c r="B222" s="1" t="s">
        <v>945</v>
      </c>
      <c r="C222" s="1" t="s">
        <v>2039</v>
      </c>
      <c r="D222" s="1" t="s">
        <v>854</v>
      </c>
      <c r="E222" s="1" t="s">
        <v>881</v>
      </c>
      <c r="F222" s="56" t="s">
        <v>115</v>
      </c>
      <c r="G222" s="8" t="s">
        <v>20</v>
      </c>
      <c r="H222" s="8" t="s">
        <v>64</v>
      </c>
      <c r="I222" s="8" t="s">
        <v>402</v>
      </c>
      <c r="J222" s="11" t="s">
        <v>123</v>
      </c>
      <c r="K222" s="11" t="s">
        <v>123</v>
      </c>
      <c r="L222" s="11" t="s">
        <v>123</v>
      </c>
      <c r="M222" s="54" t="s">
        <v>123</v>
      </c>
      <c r="N222" s="54" t="s">
        <v>123</v>
      </c>
      <c r="O222" s="1"/>
      <c r="P222" s="54" t="s">
        <v>123</v>
      </c>
      <c r="Q222" s="1"/>
      <c r="R222" s="54" t="s">
        <v>123</v>
      </c>
      <c r="S222" s="55" t="s">
        <v>123</v>
      </c>
      <c r="T222" s="1"/>
      <c r="U222" s="54" t="s">
        <v>123</v>
      </c>
      <c r="V222" s="54" t="s">
        <v>123</v>
      </c>
      <c r="W222" s="54" t="s">
        <v>123</v>
      </c>
      <c r="X222" s="1"/>
      <c r="Y222" s="54" t="s">
        <v>123</v>
      </c>
      <c r="Z222" s="54" t="s">
        <v>123</v>
      </c>
      <c r="AA222" s="54" t="s">
        <v>123</v>
      </c>
      <c r="AB222" s="54" t="s">
        <v>123</v>
      </c>
      <c r="AC222" s="54" t="s">
        <v>123</v>
      </c>
      <c r="AD222" s="54" t="s">
        <v>123</v>
      </c>
      <c r="AE222" s="54" t="s">
        <v>123</v>
      </c>
      <c r="AF222" s="54" t="s">
        <v>123</v>
      </c>
      <c r="AG222" s="1"/>
      <c r="AH222" s="54" t="s">
        <v>123</v>
      </c>
      <c r="AI222" s="54" t="s">
        <v>123</v>
      </c>
      <c r="AJ222" s="1"/>
      <c r="AK222" s="1"/>
      <c r="AL222" s="54" t="s">
        <v>123</v>
      </c>
      <c r="AM222" s="1"/>
      <c r="AN222" s="54" t="s">
        <v>123</v>
      </c>
      <c r="AO222" s="1"/>
      <c r="AP222" s="54" t="s">
        <v>123</v>
      </c>
      <c r="AQ222" s="1"/>
      <c r="AR222" s="1"/>
      <c r="AS222" s="1"/>
    </row>
    <row r="223" spans="1:45" ht="28.8" x14ac:dyDescent="0.3">
      <c r="A223" s="1" t="str">
        <f t="shared" si="2"/>
        <v>Digitalizaciones de la institución [Biblioteca Pública del Estado en Gijón "Jovellanos"]</v>
      </c>
      <c r="B223" s="8" t="s">
        <v>1811</v>
      </c>
      <c r="C223" s="1" t="s">
        <v>2039</v>
      </c>
      <c r="D223" s="1" t="s">
        <v>854</v>
      </c>
      <c r="E223" s="1" t="s">
        <v>377</v>
      </c>
      <c r="F223" s="56" t="s">
        <v>115</v>
      </c>
      <c r="G223" s="8" t="s">
        <v>63</v>
      </c>
      <c r="H223" s="8" t="s">
        <v>8</v>
      </c>
      <c r="I223" s="8" t="s">
        <v>346</v>
      </c>
      <c r="J223" s="11" t="s">
        <v>123</v>
      </c>
      <c r="K223" s="11" t="s">
        <v>123</v>
      </c>
      <c r="L223" s="11" t="s">
        <v>123</v>
      </c>
      <c r="M223" s="54" t="s">
        <v>123</v>
      </c>
      <c r="N223" s="54" t="s">
        <v>123</v>
      </c>
      <c r="O223" s="1"/>
      <c r="P223" s="54" t="s">
        <v>123</v>
      </c>
      <c r="Q223" s="1"/>
      <c r="R223" s="54" t="s">
        <v>123</v>
      </c>
      <c r="S223" s="55" t="s">
        <v>123</v>
      </c>
      <c r="T223" s="1"/>
      <c r="U223" s="54" t="s">
        <v>123</v>
      </c>
      <c r="V223" s="54" t="s">
        <v>123</v>
      </c>
      <c r="W223" s="54" t="s">
        <v>123</v>
      </c>
      <c r="X223" s="1"/>
      <c r="Y223" s="54" t="s">
        <v>123</v>
      </c>
      <c r="Z223" s="54" t="s">
        <v>123</v>
      </c>
      <c r="AA223" s="54" t="s">
        <v>123</v>
      </c>
      <c r="AB223" s="54" t="s">
        <v>123</v>
      </c>
      <c r="AC223" s="54" t="s">
        <v>123</v>
      </c>
      <c r="AD223" s="54" t="s">
        <v>123</v>
      </c>
      <c r="AE223" s="54" t="s">
        <v>123</v>
      </c>
      <c r="AF223" s="54" t="s">
        <v>123</v>
      </c>
      <c r="AG223" s="1"/>
      <c r="AH223" s="54" t="s">
        <v>123</v>
      </c>
      <c r="AI223" s="54" t="s">
        <v>123</v>
      </c>
      <c r="AJ223" s="1"/>
      <c r="AK223" s="1"/>
      <c r="AL223" s="54" t="s">
        <v>123</v>
      </c>
      <c r="AM223" s="1"/>
      <c r="AN223" s="54" t="s">
        <v>123</v>
      </c>
      <c r="AO223" s="1"/>
      <c r="AP223" s="54" t="s">
        <v>123</v>
      </c>
      <c r="AQ223" s="1"/>
      <c r="AR223" s="1"/>
      <c r="AS223" s="1"/>
    </row>
    <row r="224" spans="1:45" x14ac:dyDescent="0.3">
      <c r="A224" s="1" t="str">
        <f t="shared" si="2"/>
        <v>Digitalizaciones de la institución [Biblioteca Pública del Estado en Toledo / Biblioteca de Castilla-La Mancha]</v>
      </c>
      <c r="B224" s="1" t="s">
        <v>2603</v>
      </c>
      <c r="C224" s="1" t="s">
        <v>2049</v>
      </c>
      <c r="D224" s="1" t="s">
        <v>854</v>
      </c>
      <c r="E224" s="1" t="s">
        <v>163</v>
      </c>
      <c r="F224" s="56" t="s">
        <v>115</v>
      </c>
      <c r="G224" s="8" t="s">
        <v>15</v>
      </c>
      <c r="H224" s="8" t="s">
        <v>70</v>
      </c>
      <c r="I224" s="8" t="s">
        <v>70</v>
      </c>
      <c r="J224" s="11" t="s">
        <v>123</v>
      </c>
      <c r="K224" s="11" t="s">
        <v>123</v>
      </c>
      <c r="L224" s="11" t="s">
        <v>123</v>
      </c>
      <c r="M224" s="54" t="s">
        <v>123</v>
      </c>
      <c r="N224" s="54" t="s">
        <v>123</v>
      </c>
      <c r="O224" s="1"/>
      <c r="P224" s="54" t="s">
        <v>123</v>
      </c>
      <c r="Q224" s="1"/>
      <c r="R224" s="54" t="s">
        <v>123</v>
      </c>
      <c r="S224" s="55" t="s">
        <v>123</v>
      </c>
      <c r="T224" s="1"/>
      <c r="U224" s="54" t="s">
        <v>123</v>
      </c>
      <c r="V224" s="54" t="s">
        <v>123</v>
      </c>
      <c r="W224" s="54" t="s">
        <v>123</v>
      </c>
      <c r="X224" s="1"/>
      <c r="Y224" s="54" t="s">
        <v>123</v>
      </c>
      <c r="Z224" s="54" t="s">
        <v>123</v>
      </c>
      <c r="AA224" s="54" t="s">
        <v>123</v>
      </c>
      <c r="AB224" s="54" t="s">
        <v>123</v>
      </c>
      <c r="AC224" s="54" t="s">
        <v>123</v>
      </c>
      <c r="AD224" s="54" t="s">
        <v>123</v>
      </c>
      <c r="AE224" s="54" t="s">
        <v>123</v>
      </c>
      <c r="AF224" s="54" t="s">
        <v>123</v>
      </c>
      <c r="AG224" s="1"/>
      <c r="AH224" s="54" t="s">
        <v>123</v>
      </c>
      <c r="AI224" s="54" t="s">
        <v>123</v>
      </c>
      <c r="AJ224" s="1"/>
      <c r="AK224" s="1"/>
      <c r="AL224" s="54" t="s">
        <v>123</v>
      </c>
      <c r="AM224" s="1"/>
      <c r="AN224" s="54" t="s">
        <v>123</v>
      </c>
      <c r="AO224" s="1"/>
      <c r="AP224" s="54" t="s">
        <v>123</v>
      </c>
      <c r="AQ224" s="1"/>
      <c r="AR224" s="1"/>
      <c r="AS224" s="1"/>
    </row>
    <row r="225" spans="1:45" x14ac:dyDescent="0.3">
      <c r="A225" s="1" t="str">
        <f t="shared" si="2"/>
        <v>Digitalizaciones de la institución [Biblioteca Rosa Sensat]</v>
      </c>
      <c r="B225" s="1" t="s">
        <v>601</v>
      </c>
      <c r="C225" s="1" t="s">
        <v>1467</v>
      </c>
      <c r="D225" s="1" t="s">
        <v>854</v>
      </c>
      <c r="E225" s="1" t="s">
        <v>599</v>
      </c>
      <c r="F225" s="56" t="s">
        <v>115</v>
      </c>
      <c r="G225" s="8" t="s">
        <v>16</v>
      </c>
      <c r="H225" s="8" t="s">
        <v>80</v>
      </c>
      <c r="I225" s="8" t="s">
        <v>80</v>
      </c>
      <c r="J225" s="11" t="s">
        <v>123</v>
      </c>
      <c r="K225" s="11" t="s">
        <v>123</v>
      </c>
      <c r="L225" s="11" t="s">
        <v>123</v>
      </c>
      <c r="M225" s="54" t="s">
        <v>123</v>
      </c>
      <c r="N225" s="54" t="s">
        <v>123</v>
      </c>
      <c r="O225" s="1"/>
      <c r="P225" s="54" t="s">
        <v>123</v>
      </c>
      <c r="Q225" s="1"/>
      <c r="R225" s="54" t="s">
        <v>123</v>
      </c>
      <c r="S225" s="55" t="s">
        <v>123</v>
      </c>
      <c r="T225" s="1"/>
      <c r="U225" s="54" t="s">
        <v>123</v>
      </c>
      <c r="V225" s="54" t="s">
        <v>123</v>
      </c>
      <c r="W225" s="54" t="s">
        <v>123</v>
      </c>
      <c r="X225" s="1"/>
      <c r="Y225" s="54" t="s">
        <v>123</v>
      </c>
      <c r="Z225" s="54" t="s">
        <v>123</v>
      </c>
      <c r="AA225" s="54" t="s">
        <v>123</v>
      </c>
      <c r="AB225" s="54" t="s">
        <v>123</v>
      </c>
      <c r="AC225" s="54" t="s">
        <v>123</v>
      </c>
      <c r="AD225" s="54" t="s">
        <v>123</v>
      </c>
      <c r="AE225" s="54" t="s">
        <v>123</v>
      </c>
      <c r="AF225" s="54" t="s">
        <v>123</v>
      </c>
      <c r="AG225" s="1"/>
      <c r="AH225" s="54" t="s">
        <v>123</v>
      </c>
      <c r="AI225" s="54" t="s">
        <v>123</v>
      </c>
      <c r="AJ225" s="1"/>
      <c r="AK225" s="1"/>
      <c r="AL225" s="54" t="s">
        <v>123</v>
      </c>
      <c r="AM225" s="1"/>
      <c r="AN225" s="54" t="s">
        <v>123</v>
      </c>
      <c r="AO225" s="1"/>
      <c r="AP225" s="54" t="s">
        <v>123</v>
      </c>
      <c r="AQ225" s="1"/>
      <c r="AR225" s="1"/>
      <c r="AS225" s="1"/>
    </row>
    <row r="226" spans="1:45" x14ac:dyDescent="0.3">
      <c r="A226" s="1" t="str">
        <f t="shared" si="2"/>
        <v>Digitalizaciones de la institución [Biblioteca Virtual Joan Lluís Vives]</v>
      </c>
      <c r="B226" s="1" t="s">
        <v>1740</v>
      </c>
      <c r="C226" s="1" t="s">
        <v>2047</v>
      </c>
      <c r="D226" s="1" t="s">
        <v>854</v>
      </c>
      <c r="E226" s="1" t="s">
        <v>989</v>
      </c>
      <c r="F226" s="56" t="s">
        <v>115</v>
      </c>
      <c r="G226" s="8" t="s">
        <v>611</v>
      </c>
      <c r="H226" s="8" t="s">
        <v>11</v>
      </c>
      <c r="I226" s="8" t="s">
        <v>11</v>
      </c>
      <c r="J226" s="11" t="s">
        <v>123</v>
      </c>
      <c r="K226" s="11" t="s">
        <v>123</v>
      </c>
      <c r="L226" s="11" t="s">
        <v>123</v>
      </c>
      <c r="M226" s="54" t="s">
        <v>123</v>
      </c>
      <c r="N226" s="54" t="s">
        <v>123</v>
      </c>
      <c r="O226" s="1"/>
      <c r="P226" s="54" t="s">
        <v>123</v>
      </c>
      <c r="Q226" s="1"/>
      <c r="R226" s="54" t="s">
        <v>123</v>
      </c>
      <c r="S226" s="55" t="s">
        <v>123</v>
      </c>
      <c r="T226" s="1"/>
      <c r="U226" s="54" t="s">
        <v>123</v>
      </c>
      <c r="V226" s="54" t="s">
        <v>123</v>
      </c>
      <c r="W226" s="54" t="s">
        <v>123</v>
      </c>
      <c r="X226" s="1"/>
      <c r="Y226" s="54" t="s">
        <v>123</v>
      </c>
      <c r="Z226" s="54" t="s">
        <v>123</v>
      </c>
      <c r="AA226" s="54" t="s">
        <v>123</v>
      </c>
      <c r="AB226" s="54" t="s">
        <v>123</v>
      </c>
      <c r="AC226" s="54" t="s">
        <v>123</v>
      </c>
      <c r="AD226" s="54" t="s">
        <v>123</v>
      </c>
      <c r="AE226" s="54" t="s">
        <v>123</v>
      </c>
      <c r="AF226" s="54" t="s">
        <v>123</v>
      </c>
      <c r="AG226" s="1"/>
      <c r="AH226" s="54" t="s">
        <v>123</v>
      </c>
      <c r="AI226" s="54" t="s">
        <v>123</v>
      </c>
      <c r="AJ226" s="1"/>
      <c r="AK226" s="1"/>
      <c r="AL226" s="54" t="s">
        <v>123</v>
      </c>
      <c r="AM226" s="1"/>
      <c r="AN226" s="54" t="s">
        <v>123</v>
      </c>
      <c r="AO226" s="1"/>
      <c r="AP226" s="54" t="s">
        <v>123</v>
      </c>
      <c r="AQ226" s="1"/>
      <c r="AR226" s="1"/>
      <c r="AS226" s="1"/>
    </row>
    <row r="227" spans="1:45" ht="28.8" x14ac:dyDescent="0.3">
      <c r="A227" s="1" t="str">
        <f t="shared" si="2"/>
        <v>Digitalizaciones de la institución [Binter Canarias S.A.]</v>
      </c>
      <c r="B227" s="1" t="s">
        <v>972</v>
      </c>
      <c r="C227" s="1" t="s">
        <v>1467</v>
      </c>
      <c r="D227" s="1" t="s">
        <v>854</v>
      </c>
      <c r="E227" s="1" t="s">
        <v>881</v>
      </c>
      <c r="F227" s="56" t="s">
        <v>115</v>
      </c>
      <c r="G227" s="8" t="s">
        <v>20</v>
      </c>
      <c r="H227" s="8" t="s">
        <v>64</v>
      </c>
      <c r="I227" s="8" t="s">
        <v>402</v>
      </c>
      <c r="J227" s="11" t="s">
        <v>123</v>
      </c>
      <c r="K227" s="11" t="s">
        <v>123</v>
      </c>
      <c r="L227" s="11" t="s">
        <v>123</v>
      </c>
      <c r="M227" s="54" t="s">
        <v>123</v>
      </c>
      <c r="N227" s="54" t="s">
        <v>123</v>
      </c>
      <c r="O227" s="1"/>
      <c r="P227" s="54" t="s">
        <v>123</v>
      </c>
      <c r="Q227" s="1"/>
      <c r="R227" s="54" t="s">
        <v>123</v>
      </c>
      <c r="S227" s="55" t="s">
        <v>123</v>
      </c>
      <c r="T227" s="1"/>
      <c r="U227" s="54" t="s">
        <v>123</v>
      </c>
      <c r="V227" s="54" t="s">
        <v>123</v>
      </c>
      <c r="W227" s="54" t="s">
        <v>123</v>
      </c>
      <c r="X227" s="1"/>
      <c r="Y227" s="54" t="s">
        <v>123</v>
      </c>
      <c r="Z227" s="54" t="s">
        <v>123</v>
      </c>
      <c r="AA227" s="54" t="s">
        <v>123</v>
      </c>
      <c r="AB227" s="54" t="s">
        <v>123</v>
      </c>
      <c r="AC227" s="54" t="s">
        <v>123</v>
      </c>
      <c r="AD227" s="54" t="s">
        <v>123</v>
      </c>
      <c r="AE227" s="54" t="s">
        <v>123</v>
      </c>
      <c r="AF227" s="54" t="s">
        <v>123</v>
      </c>
      <c r="AG227" s="1"/>
      <c r="AH227" s="54" t="s">
        <v>123</v>
      </c>
      <c r="AI227" s="54" t="s">
        <v>123</v>
      </c>
      <c r="AJ227" s="1"/>
      <c r="AK227" s="1"/>
      <c r="AL227" s="54" t="s">
        <v>123</v>
      </c>
      <c r="AM227" s="1"/>
      <c r="AN227" s="54" t="s">
        <v>123</v>
      </c>
      <c r="AO227" s="1"/>
      <c r="AP227" s="54" t="s">
        <v>123</v>
      </c>
      <c r="AQ227" s="1"/>
      <c r="AR227" s="1"/>
      <c r="AS227" s="1"/>
    </row>
    <row r="228" spans="1:45" x14ac:dyDescent="0.3">
      <c r="A228" s="1" t="str">
        <f t="shared" si="2"/>
        <v>Digitalizaciones de la institución [Cabildo de Fuerteventura. Archivo Histórico Insular de Fuerteventura]</v>
      </c>
      <c r="B228" s="1" t="s">
        <v>2387</v>
      </c>
      <c r="C228" s="1" t="s">
        <v>25</v>
      </c>
      <c r="D228" s="1" t="s">
        <v>854</v>
      </c>
      <c r="E228" s="1" t="s">
        <v>940</v>
      </c>
      <c r="F228" s="56" t="s">
        <v>115</v>
      </c>
      <c r="G228" s="8" t="s">
        <v>20</v>
      </c>
      <c r="H228" s="8" t="s">
        <v>64</v>
      </c>
      <c r="I228" s="8" t="s">
        <v>996</v>
      </c>
      <c r="J228" s="11" t="s">
        <v>123</v>
      </c>
      <c r="K228" s="11" t="s">
        <v>123</v>
      </c>
      <c r="L228" s="11" t="s">
        <v>123</v>
      </c>
      <c r="M228" s="54" t="s">
        <v>123</v>
      </c>
      <c r="N228" s="54" t="s">
        <v>123</v>
      </c>
      <c r="O228" s="1"/>
      <c r="P228" s="54" t="s">
        <v>123</v>
      </c>
      <c r="Q228" s="1"/>
      <c r="R228" s="54" t="s">
        <v>123</v>
      </c>
      <c r="S228" s="55" t="s">
        <v>123</v>
      </c>
      <c r="T228" s="1"/>
      <c r="U228" s="54" t="s">
        <v>123</v>
      </c>
      <c r="V228" s="54" t="s">
        <v>123</v>
      </c>
      <c r="W228" s="54" t="s">
        <v>123</v>
      </c>
      <c r="X228" s="1"/>
      <c r="Y228" s="54" t="s">
        <v>123</v>
      </c>
      <c r="Z228" s="54" t="s">
        <v>123</v>
      </c>
      <c r="AA228" s="54" t="s">
        <v>123</v>
      </c>
      <c r="AB228" s="54" t="s">
        <v>123</v>
      </c>
      <c r="AC228" s="54" t="s">
        <v>123</v>
      </c>
      <c r="AD228" s="54" t="s">
        <v>123</v>
      </c>
      <c r="AE228" s="54" t="s">
        <v>123</v>
      </c>
      <c r="AF228" s="54" t="s">
        <v>123</v>
      </c>
      <c r="AG228" s="1"/>
      <c r="AH228" s="54" t="s">
        <v>123</v>
      </c>
      <c r="AI228" s="54" t="s">
        <v>123</v>
      </c>
      <c r="AJ228" s="1"/>
      <c r="AK228" s="1"/>
      <c r="AL228" s="54" t="s">
        <v>123</v>
      </c>
      <c r="AM228" s="1"/>
      <c r="AN228" s="54" t="s">
        <v>123</v>
      </c>
      <c r="AO228" s="1"/>
      <c r="AP228" s="54" t="s">
        <v>123</v>
      </c>
      <c r="AQ228" s="1"/>
      <c r="AR228" s="1"/>
      <c r="AS228" s="1"/>
    </row>
    <row r="229" spans="1:45" ht="28.8" x14ac:dyDescent="0.3">
      <c r="A229" s="1" t="str">
        <f t="shared" si="2"/>
        <v>Digitalizaciones de la institución [Cabildo de Gran Canaria. Biblioteca Insular de Gran Canaria]</v>
      </c>
      <c r="B229" s="1" t="s">
        <v>2440</v>
      </c>
      <c r="C229" s="1" t="s">
        <v>1896</v>
      </c>
      <c r="D229" s="1" t="s">
        <v>854</v>
      </c>
      <c r="E229" s="1" t="s">
        <v>881</v>
      </c>
      <c r="F229" s="56" t="s">
        <v>115</v>
      </c>
      <c r="G229" s="8" t="s">
        <v>20</v>
      </c>
      <c r="H229" s="8" t="s">
        <v>64</v>
      </c>
      <c r="I229" s="8" t="s">
        <v>402</v>
      </c>
      <c r="J229" s="11" t="s">
        <v>123</v>
      </c>
      <c r="K229" s="11" t="s">
        <v>123</v>
      </c>
      <c r="L229" s="11" t="s">
        <v>123</v>
      </c>
      <c r="M229" s="54" t="s">
        <v>123</v>
      </c>
      <c r="N229" s="54" t="s">
        <v>123</v>
      </c>
      <c r="O229" s="1"/>
      <c r="P229" s="54" t="s">
        <v>123</v>
      </c>
      <c r="Q229" s="1"/>
      <c r="R229" s="54" t="s">
        <v>123</v>
      </c>
      <c r="S229" s="55" t="s">
        <v>123</v>
      </c>
      <c r="T229" s="1"/>
      <c r="U229" s="54" t="s">
        <v>123</v>
      </c>
      <c r="V229" s="54" t="s">
        <v>123</v>
      </c>
      <c r="W229" s="54" t="s">
        <v>123</v>
      </c>
      <c r="X229" s="1"/>
      <c r="Y229" s="54" t="s">
        <v>123</v>
      </c>
      <c r="Z229" s="54" t="s">
        <v>123</v>
      </c>
      <c r="AA229" s="54" t="s">
        <v>123</v>
      </c>
      <c r="AB229" s="54" t="s">
        <v>123</v>
      </c>
      <c r="AC229" s="54" t="s">
        <v>123</v>
      </c>
      <c r="AD229" s="54" t="s">
        <v>123</v>
      </c>
      <c r="AE229" s="54" t="s">
        <v>123</v>
      </c>
      <c r="AF229" s="54" t="s">
        <v>123</v>
      </c>
      <c r="AG229" s="1"/>
      <c r="AH229" s="54" t="s">
        <v>123</v>
      </c>
      <c r="AI229" s="54" t="s">
        <v>123</v>
      </c>
      <c r="AJ229" s="1"/>
      <c r="AK229" s="1"/>
      <c r="AL229" s="54" t="s">
        <v>123</v>
      </c>
      <c r="AM229" s="1"/>
      <c r="AN229" s="54" t="s">
        <v>123</v>
      </c>
      <c r="AO229" s="1"/>
      <c r="AP229" s="54" t="s">
        <v>123</v>
      </c>
      <c r="AQ229" s="1"/>
      <c r="AR229" s="1"/>
      <c r="AS229" s="1"/>
    </row>
    <row r="230" spans="1:45" ht="28.8" x14ac:dyDescent="0.3">
      <c r="A230" s="1" t="str">
        <f t="shared" si="2"/>
        <v>Digitalizaciones de la institución [Cabildo Insular de Gran Canaria. Casa-Museo Pérez Galdós (Las Palmas de Gran Canaria)]</v>
      </c>
      <c r="B230" s="1" t="s">
        <v>2513</v>
      </c>
      <c r="C230" s="1" t="s">
        <v>1896</v>
      </c>
      <c r="D230" s="1" t="s">
        <v>854</v>
      </c>
      <c r="E230" s="1" t="s">
        <v>163</v>
      </c>
      <c r="F230" s="56" t="s">
        <v>115</v>
      </c>
      <c r="G230" s="8" t="s">
        <v>20</v>
      </c>
      <c r="H230" s="8" t="s">
        <v>64</v>
      </c>
      <c r="I230" s="8" t="s">
        <v>402</v>
      </c>
      <c r="J230" s="11" t="s">
        <v>123</v>
      </c>
      <c r="K230" s="11" t="s">
        <v>123</v>
      </c>
      <c r="L230" s="11" t="s">
        <v>123</v>
      </c>
      <c r="M230" s="54" t="s">
        <v>123</v>
      </c>
      <c r="N230" s="54" t="s">
        <v>123</v>
      </c>
      <c r="O230" s="1"/>
      <c r="P230" s="54" t="s">
        <v>123</v>
      </c>
      <c r="Q230" s="1"/>
      <c r="R230" s="54" t="s">
        <v>123</v>
      </c>
      <c r="S230" s="55" t="s">
        <v>123</v>
      </c>
      <c r="T230" s="1"/>
      <c r="U230" s="54" t="s">
        <v>123</v>
      </c>
      <c r="V230" s="54" t="s">
        <v>123</v>
      </c>
      <c r="W230" s="54" t="s">
        <v>123</v>
      </c>
      <c r="X230" s="1"/>
      <c r="Y230" s="54" t="s">
        <v>123</v>
      </c>
      <c r="Z230" s="54" t="s">
        <v>123</v>
      </c>
      <c r="AA230" s="54" t="s">
        <v>123</v>
      </c>
      <c r="AB230" s="54" t="s">
        <v>123</v>
      </c>
      <c r="AC230" s="54" t="s">
        <v>123</v>
      </c>
      <c r="AD230" s="54" t="s">
        <v>123</v>
      </c>
      <c r="AE230" s="54" t="s">
        <v>123</v>
      </c>
      <c r="AF230" s="54" t="s">
        <v>123</v>
      </c>
      <c r="AG230" s="1"/>
      <c r="AH230" s="54" t="s">
        <v>123</v>
      </c>
      <c r="AI230" s="54" t="s">
        <v>123</v>
      </c>
      <c r="AJ230" s="1"/>
      <c r="AK230" s="1"/>
      <c r="AL230" s="54" t="s">
        <v>123</v>
      </c>
      <c r="AM230" s="1"/>
      <c r="AN230" s="54" t="s">
        <v>123</v>
      </c>
      <c r="AO230" s="1"/>
      <c r="AP230" s="54" t="s">
        <v>123</v>
      </c>
      <c r="AQ230" s="1"/>
      <c r="AR230" s="1"/>
      <c r="AS230" s="1"/>
    </row>
    <row r="231" spans="1:45" ht="28.8" x14ac:dyDescent="0.3">
      <c r="A231" s="1" t="str">
        <f t="shared" si="2"/>
        <v>Digitalizaciones de la institución [Cabildo Insular de Gran Canaria. Centro de Cultura Audiovisual de Gran Canaria]</v>
      </c>
      <c r="B231" s="1" t="s">
        <v>2518</v>
      </c>
      <c r="C231" s="1" t="s">
        <v>1896</v>
      </c>
      <c r="D231" s="1" t="s">
        <v>854</v>
      </c>
      <c r="E231" s="1" t="s">
        <v>959</v>
      </c>
      <c r="F231" s="56" t="s">
        <v>115</v>
      </c>
      <c r="G231" s="8" t="s">
        <v>20</v>
      </c>
      <c r="H231" s="8" t="s">
        <v>64</v>
      </c>
      <c r="I231" s="8" t="s">
        <v>402</v>
      </c>
      <c r="J231" s="11" t="s">
        <v>123</v>
      </c>
      <c r="K231" s="11" t="s">
        <v>123</v>
      </c>
      <c r="L231" s="11" t="s">
        <v>123</v>
      </c>
      <c r="M231" s="54" t="s">
        <v>123</v>
      </c>
      <c r="N231" s="54" t="s">
        <v>123</v>
      </c>
      <c r="O231" s="1"/>
      <c r="P231" s="54" t="s">
        <v>123</v>
      </c>
      <c r="Q231" s="1"/>
      <c r="R231" s="54" t="s">
        <v>123</v>
      </c>
      <c r="S231" s="55" t="s">
        <v>123</v>
      </c>
      <c r="T231" s="1"/>
      <c r="U231" s="54" t="s">
        <v>123</v>
      </c>
      <c r="V231" s="54" t="s">
        <v>123</v>
      </c>
      <c r="W231" s="54" t="s">
        <v>123</v>
      </c>
      <c r="X231" s="1"/>
      <c r="Y231" s="54" t="s">
        <v>123</v>
      </c>
      <c r="Z231" s="54" t="s">
        <v>123</v>
      </c>
      <c r="AA231" s="54" t="s">
        <v>123</v>
      </c>
      <c r="AB231" s="54" t="s">
        <v>123</v>
      </c>
      <c r="AC231" s="54" t="s">
        <v>123</v>
      </c>
      <c r="AD231" s="54" t="s">
        <v>123</v>
      </c>
      <c r="AE231" s="54" t="s">
        <v>123</v>
      </c>
      <c r="AF231" s="54" t="s">
        <v>123</v>
      </c>
      <c r="AG231" s="1"/>
      <c r="AH231" s="54" t="s">
        <v>123</v>
      </c>
      <c r="AI231" s="54" t="s">
        <v>123</v>
      </c>
      <c r="AJ231" s="1"/>
      <c r="AK231" s="1"/>
      <c r="AL231" s="54" t="s">
        <v>123</v>
      </c>
      <c r="AM231" s="1"/>
      <c r="AN231" s="54" t="s">
        <v>123</v>
      </c>
      <c r="AO231" s="1"/>
      <c r="AP231" s="54" t="s">
        <v>123</v>
      </c>
      <c r="AQ231" s="1"/>
      <c r="AR231" s="1"/>
      <c r="AS231" s="1"/>
    </row>
    <row r="232" spans="1:45" x14ac:dyDescent="0.3">
      <c r="A232" s="1" t="str">
        <f t="shared" si="2"/>
        <v>Digitalizaciones de la institución [Cabildo Insular de Lanzarote. Centro de datos]</v>
      </c>
      <c r="B232" s="1" t="s">
        <v>946</v>
      </c>
      <c r="C232" s="1" t="s">
        <v>1896</v>
      </c>
      <c r="D232" s="1" t="s">
        <v>854</v>
      </c>
      <c r="E232" s="1" t="s">
        <v>881</v>
      </c>
      <c r="F232" s="56" t="s">
        <v>115</v>
      </c>
      <c r="G232" s="8" t="s">
        <v>20</v>
      </c>
      <c r="H232" s="8" t="s">
        <v>64</v>
      </c>
      <c r="I232" s="8" t="s">
        <v>2052</v>
      </c>
      <c r="J232" s="11" t="s">
        <v>123</v>
      </c>
      <c r="K232" s="11" t="s">
        <v>123</v>
      </c>
      <c r="L232" s="11" t="s">
        <v>123</v>
      </c>
      <c r="M232" s="54" t="s">
        <v>123</v>
      </c>
      <c r="N232" s="54" t="s">
        <v>123</v>
      </c>
      <c r="O232" s="1"/>
      <c r="P232" s="54" t="s">
        <v>123</v>
      </c>
      <c r="Q232" s="1"/>
      <c r="R232" s="54" t="s">
        <v>123</v>
      </c>
      <c r="S232" s="55" t="s">
        <v>123</v>
      </c>
      <c r="T232" s="1"/>
      <c r="U232" s="54" t="s">
        <v>123</v>
      </c>
      <c r="V232" s="54" t="s">
        <v>123</v>
      </c>
      <c r="W232" s="54" t="s">
        <v>123</v>
      </c>
      <c r="X232" s="1"/>
      <c r="Y232" s="54" t="s">
        <v>123</v>
      </c>
      <c r="Z232" s="54" t="s">
        <v>123</v>
      </c>
      <c r="AA232" s="54" t="s">
        <v>123</v>
      </c>
      <c r="AB232" s="54" t="s">
        <v>123</v>
      </c>
      <c r="AC232" s="54" t="s">
        <v>123</v>
      </c>
      <c r="AD232" s="54" t="s">
        <v>123</v>
      </c>
      <c r="AE232" s="54" t="s">
        <v>123</v>
      </c>
      <c r="AF232" s="54" t="s">
        <v>123</v>
      </c>
      <c r="AG232" s="1"/>
      <c r="AH232" s="54" t="s">
        <v>123</v>
      </c>
      <c r="AI232" s="54" t="s">
        <v>123</v>
      </c>
      <c r="AJ232" s="1"/>
      <c r="AK232" s="1"/>
      <c r="AL232" s="54" t="s">
        <v>123</v>
      </c>
      <c r="AM232" s="1"/>
      <c r="AN232" s="54" t="s">
        <v>123</v>
      </c>
      <c r="AO232" s="1"/>
      <c r="AP232" s="54" t="s">
        <v>123</v>
      </c>
      <c r="AQ232" s="1"/>
      <c r="AR232" s="1"/>
      <c r="AS232" s="1"/>
    </row>
    <row r="233" spans="1:45" x14ac:dyDescent="0.3">
      <c r="A233" s="1" t="str">
        <f t="shared" si="2"/>
        <v>Digitalizaciones de la institución [Cabildo Insular de Tenerife. Organismo Autónomo de Museos y Centros (OAMC)]</v>
      </c>
      <c r="B233" s="1" t="s">
        <v>947</v>
      </c>
      <c r="C233" s="1" t="s">
        <v>1896</v>
      </c>
      <c r="D233" s="1" t="s">
        <v>854</v>
      </c>
      <c r="E233" s="1" t="s">
        <v>881</v>
      </c>
      <c r="F233" s="56" t="s">
        <v>115</v>
      </c>
      <c r="G233" s="8" t="s">
        <v>20</v>
      </c>
      <c r="H233" s="8" t="s">
        <v>65</v>
      </c>
      <c r="I233" s="8" t="s">
        <v>1420</v>
      </c>
      <c r="J233" s="11" t="s">
        <v>123</v>
      </c>
      <c r="K233" s="11" t="s">
        <v>123</v>
      </c>
      <c r="L233" s="11" t="s">
        <v>123</v>
      </c>
      <c r="M233" s="54" t="s">
        <v>123</v>
      </c>
      <c r="N233" s="54" t="s">
        <v>123</v>
      </c>
      <c r="O233" s="1"/>
      <c r="P233" s="54" t="s">
        <v>123</v>
      </c>
      <c r="Q233" s="1"/>
      <c r="R233" s="54" t="s">
        <v>123</v>
      </c>
      <c r="S233" s="55" t="s">
        <v>123</v>
      </c>
      <c r="T233" s="1"/>
      <c r="U233" s="54" t="s">
        <v>123</v>
      </c>
      <c r="V233" s="54" t="s">
        <v>123</v>
      </c>
      <c r="W233" s="54" t="s">
        <v>123</v>
      </c>
      <c r="X233" s="1"/>
      <c r="Y233" s="54" t="s">
        <v>123</v>
      </c>
      <c r="Z233" s="54" t="s">
        <v>123</v>
      </c>
      <c r="AA233" s="54" t="s">
        <v>123</v>
      </c>
      <c r="AB233" s="54" t="s">
        <v>123</v>
      </c>
      <c r="AC233" s="54" t="s">
        <v>123</v>
      </c>
      <c r="AD233" s="54" t="s">
        <v>123</v>
      </c>
      <c r="AE233" s="54" t="s">
        <v>123</v>
      </c>
      <c r="AF233" s="54" t="s">
        <v>123</v>
      </c>
      <c r="AG233" s="1"/>
      <c r="AH233" s="54" t="s">
        <v>123</v>
      </c>
      <c r="AI233" s="54" t="s">
        <v>123</v>
      </c>
      <c r="AJ233" s="1"/>
      <c r="AK233" s="1"/>
      <c r="AL233" s="54" t="s">
        <v>123</v>
      </c>
      <c r="AM233" s="1"/>
      <c r="AN233" s="54" t="s">
        <v>123</v>
      </c>
      <c r="AO233" s="1"/>
      <c r="AP233" s="54" t="s">
        <v>123</v>
      </c>
      <c r="AQ233" s="1"/>
      <c r="AR233" s="1"/>
      <c r="AS233" s="1"/>
    </row>
    <row r="234" spans="1:45" x14ac:dyDescent="0.3">
      <c r="A234" s="1" t="str">
        <f t="shared" si="2"/>
        <v>Digitalizaciones de la institución [Caja de Ahorros del Mediterráneo]</v>
      </c>
      <c r="B234" s="1" t="s">
        <v>1935</v>
      </c>
      <c r="C234" s="1" t="s">
        <v>1467</v>
      </c>
      <c r="D234" s="1" t="s">
        <v>854</v>
      </c>
      <c r="E234" s="1" t="s">
        <v>892</v>
      </c>
      <c r="F234" s="56" t="s">
        <v>115</v>
      </c>
      <c r="G234" s="8" t="s">
        <v>611</v>
      </c>
      <c r="H234" s="8" t="s">
        <v>85</v>
      </c>
      <c r="I234" s="8" t="s">
        <v>85</v>
      </c>
      <c r="J234" s="11" t="s">
        <v>123</v>
      </c>
      <c r="K234" s="11" t="s">
        <v>123</v>
      </c>
      <c r="L234" s="11" t="s">
        <v>123</v>
      </c>
      <c r="M234" s="54" t="s">
        <v>123</v>
      </c>
      <c r="N234" s="54" t="s">
        <v>123</v>
      </c>
      <c r="O234" s="1"/>
      <c r="P234" s="54" t="s">
        <v>123</v>
      </c>
      <c r="Q234" s="1"/>
      <c r="R234" s="54" t="s">
        <v>123</v>
      </c>
      <c r="S234" s="55" t="s">
        <v>123</v>
      </c>
      <c r="T234" s="1"/>
      <c r="U234" s="54" t="s">
        <v>123</v>
      </c>
      <c r="V234" s="54" t="s">
        <v>123</v>
      </c>
      <c r="W234" s="54" t="s">
        <v>123</v>
      </c>
      <c r="X234" s="1"/>
      <c r="Y234" s="54" t="s">
        <v>123</v>
      </c>
      <c r="Z234" s="54" t="s">
        <v>123</v>
      </c>
      <c r="AA234" s="54" t="s">
        <v>123</v>
      </c>
      <c r="AB234" s="54" t="s">
        <v>123</v>
      </c>
      <c r="AC234" s="54" t="s">
        <v>123</v>
      </c>
      <c r="AD234" s="54" t="s">
        <v>123</v>
      </c>
      <c r="AE234" s="54" t="s">
        <v>123</v>
      </c>
      <c r="AF234" s="54" t="s">
        <v>123</v>
      </c>
      <c r="AG234" s="1"/>
      <c r="AH234" s="54" t="s">
        <v>123</v>
      </c>
      <c r="AI234" s="54" t="s">
        <v>123</v>
      </c>
      <c r="AJ234" s="1"/>
      <c r="AK234" s="1"/>
      <c r="AL234" s="54" t="s">
        <v>123</v>
      </c>
      <c r="AM234" s="1"/>
      <c r="AN234" s="54" t="s">
        <v>123</v>
      </c>
      <c r="AO234" s="1"/>
      <c r="AP234" s="54" t="s">
        <v>123</v>
      </c>
      <c r="AQ234" s="1"/>
      <c r="AR234" s="1"/>
      <c r="AS234" s="1"/>
    </row>
    <row r="235" spans="1:45" x14ac:dyDescent="0.3">
      <c r="A235" s="1" t="str">
        <f t="shared" si="2"/>
        <v>Digitalizaciones de la institución [Caja España de Zamora. Biblioteca]</v>
      </c>
      <c r="B235" s="1" t="s">
        <v>2427</v>
      </c>
      <c r="C235" s="1" t="s">
        <v>1467</v>
      </c>
      <c r="D235" s="1" t="s">
        <v>854</v>
      </c>
      <c r="E235" s="1" t="s">
        <v>163</v>
      </c>
      <c r="F235" s="56" t="s">
        <v>115</v>
      </c>
      <c r="G235" s="8" t="s">
        <v>9</v>
      </c>
      <c r="H235" s="8" t="s">
        <v>79</v>
      </c>
      <c r="I235" s="8" t="s">
        <v>79</v>
      </c>
      <c r="J235" s="11" t="s">
        <v>123</v>
      </c>
      <c r="K235" s="11" t="s">
        <v>123</v>
      </c>
      <c r="L235" s="11" t="s">
        <v>123</v>
      </c>
      <c r="M235" s="54" t="s">
        <v>123</v>
      </c>
      <c r="N235" s="54" t="s">
        <v>123</v>
      </c>
      <c r="O235" s="1"/>
      <c r="P235" s="54" t="s">
        <v>123</v>
      </c>
      <c r="Q235" s="1"/>
      <c r="R235" s="54" t="s">
        <v>123</v>
      </c>
      <c r="S235" s="55" t="s">
        <v>123</v>
      </c>
      <c r="T235" s="1"/>
      <c r="U235" s="54" t="s">
        <v>123</v>
      </c>
      <c r="V235" s="54" t="s">
        <v>123</v>
      </c>
      <c r="W235" s="54" t="s">
        <v>123</v>
      </c>
      <c r="X235" s="1"/>
      <c r="Y235" s="54" t="s">
        <v>123</v>
      </c>
      <c r="Z235" s="54" t="s">
        <v>123</v>
      </c>
      <c r="AA235" s="54" t="s">
        <v>123</v>
      </c>
      <c r="AB235" s="54" t="s">
        <v>123</v>
      </c>
      <c r="AC235" s="54" t="s">
        <v>123</v>
      </c>
      <c r="AD235" s="54" t="s">
        <v>123</v>
      </c>
      <c r="AE235" s="54" t="s">
        <v>123</v>
      </c>
      <c r="AF235" s="54" t="s">
        <v>123</v>
      </c>
      <c r="AG235" s="1"/>
      <c r="AH235" s="54" t="s">
        <v>123</v>
      </c>
      <c r="AI235" s="54" t="s">
        <v>123</v>
      </c>
      <c r="AJ235" s="1"/>
      <c r="AK235" s="1"/>
      <c r="AL235" s="54" t="s">
        <v>123</v>
      </c>
      <c r="AM235" s="1"/>
      <c r="AN235" s="54" t="s">
        <v>123</v>
      </c>
      <c r="AO235" s="1"/>
      <c r="AP235" s="54" t="s">
        <v>123</v>
      </c>
      <c r="AQ235" s="1"/>
      <c r="AR235" s="1"/>
      <c r="AS235" s="1"/>
    </row>
    <row r="236" spans="1:45" x14ac:dyDescent="0.3">
      <c r="A236" s="1" t="str">
        <f t="shared" si="2"/>
        <v>Digitalizaciones de la institución [Calamar Ediciones]</v>
      </c>
      <c r="B236" s="8" t="s">
        <v>1707</v>
      </c>
      <c r="C236" s="1" t="s">
        <v>1467</v>
      </c>
      <c r="D236" s="1" t="s">
        <v>854</v>
      </c>
      <c r="E236" s="1" t="s">
        <v>167</v>
      </c>
      <c r="F236" s="56" t="s">
        <v>115</v>
      </c>
      <c r="G236" s="8" t="s">
        <v>93</v>
      </c>
      <c r="H236" s="8" t="s">
        <v>6</v>
      </c>
      <c r="I236" s="8" t="s">
        <v>6</v>
      </c>
      <c r="J236" s="11" t="s">
        <v>123</v>
      </c>
      <c r="K236" s="11" t="s">
        <v>123</v>
      </c>
      <c r="L236" s="11" t="s">
        <v>123</v>
      </c>
      <c r="M236" s="54" t="s">
        <v>123</v>
      </c>
      <c r="N236" s="54" t="s">
        <v>123</v>
      </c>
      <c r="O236" s="1"/>
      <c r="P236" s="54" t="s">
        <v>123</v>
      </c>
      <c r="Q236" s="1"/>
      <c r="R236" s="54" t="s">
        <v>123</v>
      </c>
      <c r="S236" s="55" t="s">
        <v>123</v>
      </c>
      <c r="T236" s="1"/>
      <c r="U236" s="54" t="s">
        <v>123</v>
      </c>
      <c r="V236" s="54" t="s">
        <v>123</v>
      </c>
      <c r="W236" s="54" t="s">
        <v>123</v>
      </c>
      <c r="X236" s="1"/>
      <c r="Y236" s="54" t="s">
        <v>123</v>
      </c>
      <c r="Z236" s="54" t="s">
        <v>123</v>
      </c>
      <c r="AA236" s="54" t="s">
        <v>123</v>
      </c>
      <c r="AB236" s="54" t="s">
        <v>123</v>
      </c>
      <c r="AC236" s="54" t="s">
        <v>123</v>
      </c>
      <c r="AD236" s="54" t="s">
        <v>123</v>
      </c>
      <c r="AE236" s="54" t="s">
        <v>123</v>
      </c>
      <c r="AF236" s="54" t="s">
        <v>123</v>
      </c>
      <c r="AG236" s="1"/>
      <c r="AH236" s="54" t="s">
        <v>123</v>
      </c>
      <c r="AI236" s="54" t="s">
        <v>123</v>
      </c>
      <c r="AJ236" s="1"/>
      <c r="AK236" s="1"/>
      <c r="AL236" s="54" t="s">
        <v>123</v>
      </c>
      <c r="AM236" s="1"/>
      <c r="AN236" s="54" t="s">
        <v>123</v>
      </c>
      <c r="AO236" s="1"/>
      <c r="AP236" s="54" t="s">
        <v>123</v>
      </c>
      <c r="AQ236" s="1"/>
      <c r="AR236" s="1"/>
      <c r="AS236" s="1"/>
    </row>
    <row r="237" spans="1:45" ht="82.5" customHeight="1" x14ac:dyDescent="0.3">
      <c r="A237" s="1" t="str">
        <f t="shared" si="2"/>
        <v>Digitalizaciones de la institución [Casa Asia]</v>
      </c>
      <c r="B237" s="1" t="s">
        <v>595</v>
      </c>
      <c r="C237" s="1" t="s">
        <v>49</v>
      </c>
      <c r="D237" s="1" t="s">
        <v>854</v>
      </c>
      <c r="E237" s="1" t="s">
        <v>1576</v>
      </c>
      <c r="F237" s="56" t="s">
        <v>115</v>
      </c>
      <c r="G237" s="8" t="s">
        <v>16</v>
      </c>
      <c r="H237" s="8" t="s">
        <v>80</v>
      </c>
      <c r="I237" s="8" t="s">
        <v>80</v>
      </c>
      <c r="J237" s="11" t="s">
        <v>123</v>
      </c>
      <c r="K237" s="11" t="s">
        <v>123</v>
      </c>
      <c r="L237" s="11" t="s">
        <v>123</v>
      </c>
      <c r="M237" s="54" t="s">
        <v>123</v>
      </c>
      <c r="N237" s="54" t="s">
        <v>123</v>
      </c>
      <c r="O237" s="1"/>
      <c r="P237" s="54" t="s">
        <v>123</v>
      </c>
      <c r="Q237" s="1"/>
      <c r="R237" s="54" t="s">
        <v>123</v>
      </c>
      <c r="S237" s="55" t="s">
        <v>123</v>
      </c>
      <c r="T237" s="1"/>
      <c r="U237" s="54" t="s">
        <v>123</v>
      </c>
      <c r="V237" s="54" t="s">
        <v>123</v>
      </c>
      <c r="W237" s="54" t="s">
        <v>123</v>
      </c>
      <c r="X237" s="1"/>
      <c r="Y237" s="54" t="s">
        <v>123</v>
      </c>
      <c r="Z237" s="54" t="s">
        <v>123</v>
      </c>
      <c r="AA237" s="54" t="s">
        <v>123</v>
      </c>
      <c r="AB237" s="54" t="s">
        <v>123</v>
      </c>
      <c r="AC237" s="54" t="s">
        <v>123</v>
      </c>
      <c r="AD237" s="54" t="s">
        <v>123</v>
      </c>
      <c r="AE237" s="54" t="s">
        <v>123</v>
      </c>
      <c r="AF237" s="54" t="s">
        <v>123</v>
      </c>
      <c r="AG237" s="1"/>
      <c r="AH237" s="54" t="s">
        <v>123</v>
      </c>
      <c r="AI237" s="54" t="s">
        <v>123</v>
      </c>
      <c r="AJ237" s="1"/>
      <c r="AK237" s="1"/>
      <c r="AL237" s="54" t="s">
        <v>123</v>
      </c>
      <c r="AM237" s="1"/>
      <c r="AN237" s="54" t="s">
        <v>123</v>
      </c>
      <c r="AO237" s="1"/>
      <c r="AP237" s="54" t="s">
        <v>123</v>
      </c>
      <c r="AQ237" s="1"/>
      <c r="AR237" s="1"/>
      <c r="AS237" s="1"/>
    </row>
    <row r="238" spans="1:45" x14ac:dyDescent="0.3">
      <c r="A238" s="1" t="str">
        <f t="shared" si="2"/>
        <v>Digitalizaciones de la institución [Catedral de Huesca. Archivo]</v>
      </c>
      <c r="B238" s="1" t="s">
        <v>2362</v>
      </c>
      <c r="C238" s="1" t="s">
        <v>25</v>
      </c>
      <c r="D238" s="1" t="s">
        <v>854</v>
      </c>
      <c r="E238" s="1" t="s">
        <v>163</v>
      </c>
      <c r="F238" s="56" t="s">
        <v>115</v>
      </c>
      <c r="G238" s="8" t="s">
        <v>13</v>
      </c>
      <c r="H238" s="8" t="s">
        <v>60</v>
      </c>
      <c r="I238" s="8" t="s">
        <v>60</v>
      </c>
      <c r="J238" s="11" t="s">
        <v>123</v>
      </c>
      <c r="K238" s="11" t="s">
        <v>123</v>
      </c>
      <c r="L238" s="11" t="s">
        <v>123</v>
      </c>
      <c r="M238" s="54" t="s">
        <v>123</v>
      </c>
      <c r="N238" s="54" t="s">
        <v>123</v>
      </c>
      <c r="O238" s="1"/>
      <c r="P238" s="54" t="s">
        <v>123</v>
      </c>
      <c r="Q238" s="1"/>
      <c r="R238" s="54" t="s">
        <v>123</v>
      </c>
      <c r="S238" s="55" t="s">
        <v>123</v>
      </c>
      <c r="T238" s="1"/>
      <c r="U238" s="54" t="s">
        <v>123</v>
      </c>
      <c r="V238" s="54" t="s">
        <v>123</v>
      </c>
      <c r="W238" s="54" t="s">
        <v>123</v>
      </c>
      <c r="X238" s="1"/>
      <c r="Y238" s="54" t="s">
        <v>123</v>
      </c>
      <c r="Z238" s="54" t="s">
        <v>123</v>
      </c>
      <c r="AA238" s="54" t="s">
        <v>123</v>
      </c>
      <c r="AB238" s="54" t="s">
        <v>123</v>
      </c>
      <c r="AC238" s="54" t="s">
        <v>123</v>
      </c>
      <c r="AD238" s="54" t="s">
        <v>123</v>
      </c>
      <c r="AE238" s="54" t="s">
        <v>123</v>
      </c>
      <c r="AF238" s="54" t="s">
        <v>123</v>
      </c>
      <c r="AG238" s="1"/>
      <c r="AH238" s="54" t="s">
        <v>123</v>
      </c>
      <c r="AI238" s="54" t="s">
        <v>123</v>
      </c>
      <c r="AJ238" s="1"/>
      <c r="AK238" s="1"/>
      <c r="AL238" s="54" t="s">
        <v>123</v>
      </c>
      <c r="AM238" s="1"/>
      <c r="AN238" s="54" t="s">
        <v>123</v>
      </c>
      <c r="AO238" s="1"/>
      <c r="AP238" s="54" t="s">
        <v>123</v>
      </c>
      <c r="AQ238" s="1"/>
      <c r="AR238" s="1"/>
      <c r="AS238" s="1"/>
    </row>
    <row r="239" spans="1:45" x14ac:dyDescent="0.3">
      <c r="A239" s="1" t="str">
        <f t="shared" si="2"/>
        <v>Digitalizaciones de la institución [Catedral de León. Archivo ]</v>
      </c>
      <c r="B239" s="1" t="s">
        <v>2363</v>
      </c>
      <c r="C239" s="1" t="s">
        <v>25</v>
      </c>
      <c r="D239" s="1" t="s">
        <v>854</v>
      </c>
      <c r="E239" s="1" t="s">
        <v>163</v>
      </c>
      <c r="F239" s="56" t="s">
        <v>115</v>
      </c>
      <c r="G239" s="8" t="s">
        <v>9</v>
      </c>
      <c r="H239" s="8" t="s">
        <v>73</v>
      </c>
      <c r="I239" s="8" t="s">
        <v>73</v>
      </c>
      <c r="J239" s="11" t="s">
        <v>123</v>
      </c>
      <c r="K239" s="11" t="s">
        <v>123</v>
      </c>
      <c r="L239" s="11" t="s">
        <v>123</v>
      </c>
      <c r="M239" s="54" t="s">
        <v>123</v>
      </c>
      <c r="N239" s="54" t="s">
        <v>123</v>
      </c>
      <c r="O239" s="1"/>
      <c r="P239" s="54" t="s">
        <v>123</v>
      </c>
      <c r="Q239" s="1"/>
      <c r="R239" s="54" t="s">
        <v>123</v>
      </c>
      <c r="S239" s="55" t="s">
        <v>123</v>
      </c>
      <c r="T239" s="1"/>
      <c r="U239" s="54" t="s">
        <v>123</v>
      </c>
      <c r="V239" s="54" t="s">
        <v>123</v>
      </c>
      <c r="W239" s="54" t="s">
        <v>123</v>
      </c>
      <c r="X239" s="1"/>
      <c r="Y239" s="54" t="s">
        <v>123</v>
      </c>
      <c r="Z239" s="54" t="s">
        <v>123</v>
      </c>
      <c r="AA239" s="54" t="s">
        <v>123</v>
      </c>
      <c r="AB239" s="54" t="s">
        <v>123</v>
      </c>
      <c r="AC239" s="54" t="s">
        <v>123</v>
      </c>
      <c r="AD239" s="54" t="s">
        <v>123</v>
      </c>
      <c r="AE239" s="54" t="s">
        <v>123</v>
      </c>
      <c r="AF239" s="54" t="s">
        <v>123</v>
      </c>
      <c r="AG239" s="1"/>
      <c r="AH239" s="54" t="s">
        <v>123</v>
      </c>
      <c r="AI239" s="54" t="s">
        <v>123</v>
      </c>
      <c r="AJ239" s="1"/>
      <c r="AK239" s="1"/>
      <c r="AL239" s="54" t="s">
        <v>123</v>
      </c>
      <c r="AM239" s="1"/>
      <c r="AN239" s="54" t="s">
        <v>123</v>
      </c>
      <c r="AO239" s="1"/>
      <c r="AP239" s="54" t="s">
        <v>123</v>
      </c>
      <c r="AQ239" s="1"/>
      <c r="AR239" s="1"/>
      <c r="AS239" s="1"/>
    </row>
    <row r="240" spans="1:45" x14ac:dyDescent="0.3">
      <c r="A240" s="1" t="str">
        <f t="shared" si="2"/>
        <v>Digitalizaciones de la institución [Catedral de Orense. Archivo-Biblioteca]</v>
      </c>
      <c r="B240" s="1" t="s">
        <v>2348</v>
      </c>
      <c r="C240" s="1" t="s">
        <v>25</v>
      </c>
      <c r="D240" s="1" t="s">
        <v>854</v>
      </c>
      <c r="E240" s="1" t="s">
        <v>646</v>
      </c>
      <c r="F240" s="56" t="s">
        <v>115</v>
      </c>
      <c r="G240" s="8" t="s">
        <v>2</v>
      </c>
      <c r="H240" s="8" t="s">
        <v>91</v>
      </c>
      <c r="I240" s="8" t="s">
        <v>91</v>
      </c>
      <c r="J240" s="11" t="s">
        <v>123</v>
      </c>
      <c r="K240" s="11" t="s">
        <v>123</v>
      </c>
      <c r="L240" s="11" t="s">
        <v>123</v>
      </c>
      <c r="M240" s="54" t="s">
        <v>123</v>
      </c>
      <c r="N240" s="54" t="s">
        <v>123</v>
      </c>
      <c r="O240" s="1"/>
      <c r="P240" s="54" t="s">
        <v>123</v>
      </c>
      <c r="Q240" s="1"/>
      <c r="R240" s="54" t="s">
        <v>123</v>
      </c>
      <c r="S240" s="55" t="s">
        <v>123</v>
      </c>
      <c r="T240" s="1"/>
      <c r="U240" s="54" t="s">
        <v>123</v>
      </c>
      <c r="V240" s="54" t="s">
        <v>123</v>
      </c>
      <c r="W240" s="54" t="s">
        <v>123</v>
      </c>
      <c r="X240" s="1"/>
      <c r="Y240" s="54" t="s">
        <v>123</v>
      </c>
      <c r="Z240" s="54" t="s">
        <v>123</v>
      </c>
      <c r="AA240" s="54" t="s">
        <v>123</v>
      </c>
      <c r="AB240" s="54" t="s">
        <v>123</v>
      </c>
      <c r="AC240" s="54" t="s">
        <v>123</v>
      </c>
      <c r="AD240" s="54" t="s">
        <v>123</v>
      </c>
      <c r="AE240" s="54" t="s">
        <v>123</v>
      </c>
      <c r="AF240" s="54" t="s">
        <v>123</v>
      </c>
      <c r="AG240" s="1"/>
      <c r="AH240" s="54" t="s">
        <v>123</v>
      </c>
      <c r="AI240" s="54" t="s">
        <v>123</v>
      </c>
      <c r="AJ240" s="1"/>
      <c r="AK240" s="1"/>
      <c r="AL240" s="54" t="s">
        <v>123</v>
      </c>
      <c r="AM240" s="1"/>
      <c r="AN240" s="54" t="s">
        <v>123</v>
      </c>
      <c r="AO240" s="1"/>
      <c r="AP240" s="54" t="s">
        <v>123</v>
      </c>
      <c r="AQ240" s="1"/>
      <c r="AR240" s="1"/>
      <c r="AS240" s="1"/>
    </row>
    <row r="241" spans="1:45" x14ac:dyDescent="0.3">
      <c r="A241" s="1" t="str">
        <f t="shared" si="2"/>
        <v>Digitalizaciones de la institución [Catedral de Pamplona. Biblioteca]</v>
      </c>
      <c r="B241" s="1" t="s">
        <v>1944</v>
      </c>
      <c r="C241" s="1" t="s">
        <v>29</v>
      </c>
      <c r="D241" s="1" t="s">
        <v>854</v>
      </c>
      <c r="E241" s="1" t="s">
        <v>1358</v>
      </c>
      <c r="F241" s="56" t="s">
        <v>115</v>
      </c>
      <c r="G241" s="8" t="s">
        <v>95</v>
      </c>
      <c r="H241" s="8" t="s">
        <v>7</v>
      </c>
      <c r="I241" s="8" t="s">
        <v>381</v>
      </c>
      <c r="J241" s="11" t="s">
        <v>123</v>
      </c>
      <c r="K241" s="11" t="s">
        <v>123</v>
      </c>
      <c r="L241" s="11" t="s">
        <v>123</v>
      </c>
      <c r="M241" s="54" t="s">
        <v>123</v>
      </c>
      <c r="N241" s="54" t="s">
        <v>123</v>
      </c>
      <c r="O241" s="1"/>
      <c r="P241" s="54" t="s">
        <v>123</v>
      </c>
      <c r="Q241" s="1"/>
      <c r="R241" s="54" t="s">
        <v>123</v>
      </c>
      <c r="S241" s="55" t="s">
        <v>123</v>
      </c>
      <c r="T241" s="1"/>
      <c r="U241" s="54" t="s">
        <v>123</v>
      </c>
      <c r="V241" s="54" t="s">
        <v>123</v>
      </c>
      <c r="W241" s="54" t="s">
        <v>123</v>
      </c>
      <c r="X241" s="1"/>
      <c r="Y241" s="54" t="s">
        <v>123</v>
      </c>
      <c r="Z241" s="54" t="s">
        <v>123</v>
      </c>
      <c r="AA241" s="54" t="s">
        <v>123</v>
      </c>
      <c r="AB241" s="54" t="s">
        <v>123</v>
      </c>
      <c r="AC241" s="54" t="s">
        <v>123</v>
      </c>
      <c r="AD241" s="54" t="s">
        <v>123</v>
      </c>
      <c r="AE241" s="54" t="s">
        <v>123</v>
      </c>
      <c r="AF241" s="54" t="s">
        <v>123</v>
      </c>
      <c r="AG241" s="1"/>
      <c r="AH241" s="54" t="s">
        <v>123</v>
      </c>
      <c r="AI241" s="54" t="s">
        <v>123</v>
      </c>
      <c r="AJ241" s="1"/>
      <c r="AK241" s="1"/>
      <c r="AL241" s="54" t="s">
        <v>123</v>
      </c>
      <c r="AM241" s="1"/>
      <c r="AN241" s="54" t="s">
        <v>123</v>
      </c>
      <c r="AO241" s="1"/>
      <c r="AP241" s="54" t="s">
        <v>123</v>
      </c>
      <c r="AQ241" s="1"/>
      <c r="AR241" s="1"/>
      <c r="AS241" s="1"/>
    </row>
    <row r="242" spans="1:45" ht="28.8" x14ac:dyDescent="0.3">
      <c r="A242" s="1" t="str">
        <f t="shared" si="2"/>
        <v>Digitalizaciones de la institución [Catedral de Santiago de Compostela. Archivo-Biblioteca ]</v>
      </c>
      <c r="B242" s="1" t="s">
        <v>2347</v>
      </c>
      <c r="C242" s="1" t="s">
        <v>25</v>
      </c>
      <c r="D242" s="1" t="s">
        <v>854</v>
      </c>
      <c r="E242" s="1" t="s">
        <v>646</v>
      </c>
      <c r="F242" s="56" t="s">
        <v>115</v>
      </c>
      <c r="G242" s="8" t="s">
        <v>2</v>
      </c>
      <c r="H242" s="8" t="s">
        <v>89</v>
      </c>
      <c r="I242" s="8" t="s">
        <v>139</v>
      </c>
      <c r="J242" s="11" t="s">
        <v>123</v>
      </c>
      <c r="K242" s="11" t="s">
        <v>123</v>
      </c>
      <c r="L242" s="11" t="s">
        <v>123</v>
      </c>
      <c r="M242" s="54" t="s">
        <v>123</v>
      </c>
      <c r="N242" s="54" t="s">
        <v>123</v>
      </c>
      <c r="O242" s="1"/>
      <c r="P242" s="54" t="s">
        <v>123</v>
      </c>
      <c r="Q242" s="1"/>
      <c r="R242" s="54" t="s">
        <v>123</v>
      </c>
      <c r="S242" s="55" t="s">
        <v>123</v>
      </c>
      <c r="T242" s="1"/>
      <c r="U242" s="54" t="s">
        <v>123</v>
      </c>
      <c r="V242" s="54" t="s">
        <v>123</v>
      </c>
      <c r="W242" s="54" t="s">
        <v>123</v>
      </c>
      <c r="X242" s="1"/>
      <c r="Y242" s="54" t="s">
        <v>123</v>
      </c>
      <c r="Z242" s="54" t="s">
        <v>123</v>
      </c>
      <c r="AA242" s="54" t="s">
        <v>123</v>
      </c>
      <c r="AB242" s="54" t="s">
        <v>123</v>
      </c>
      <c r="AC242" s="54" t="s">
        <v>123</v>
      </c>
      <c r="AD242" s="54" t="s">
        <v>123</v>
      </c>
      <c r="AE242" s="54" t="s">
        <v>123</v>
      </c>
      <c r="AF242" s="54" t="s">
        <v>123</v>
      </c>
      <c r="AG242" s="1"/>
      <c r="AH242" s="54" t="s">
        <v>123</v>
      </c>
      <c r="AI242" s="54" t="s">
        <v>123</v>
      </c>
      <c r="AJ242" s="1"/>
      <c r="AK242" s="1"/>
      <c r="AL242" s="54" t="s">
        <v>123</v>
      </c>
      <c r="AM242" s="1"/>
      <c r="AN242" s="54" t="s">
        <v>123</v>
      </c>
      <c r="AO242" s="1"/>
      <c r="AP242" s="54" t="s">
        <v>123</v>
      </c>
      <c r="AQ242" s="1"/>
      <c r="AR242" s="1"/>
      <c r="AS242" s="1"/>
    </row>
    <row r="243" spans="1:45" x14ac:dyDescent="0.3">
      <c r="A243" s="1" t="str">
        <f t="shared" si="2"/>
        <v>Digitalizaciones de la institución [Centro de Documentación de Música Popular de Oiartzun (Soinuenea)]</v>
      </c>
      <c r="B243" s="1" t="s">
        <v>1775</v>
      </c>
      <c r="C243" s="1" t="s">
        <v>1467</v>
      </c>
      <c r="D243" s="1" t="s">
        <v>854</v>
      </c>
      <c r="E243" s="1" t="s">
        <v>309</v>
      </c>
      <c r="F243" s="56" t="s">
        <v>115</v>
      </c>
      <c r="G243" s="8" t="s">
        <v>17</v>
      </c>
      <c r="H243" s="8" t="s">
        <v>98</v>
      </c>
      <c r="I243" s="8" t="s">
        <v>997</v>
      </c>
      <c r="J243" s="11" t="s">
        <v>123</v>
      </c>
      <c r="K243" s="11" t="s">
        <v>123</v>
      </c>
      <c r="L243" s="11" t="s">
        <v>123</v>
      </c>
      <c r="M243" s="54" t="s">
        <v>123</v>
      </c>
      <c r="N243" s="54" t="s">
        <v>123</v>
      </c>
      <c r="O243" s="1"/>
      <c r="P243" s="54" t="s">
        <v>123</v>
      </c>
      <c r="Q243" s="1"/>
      <c r="R243" s="54" t="s">
        <v>123</v>
      </c>
      <c r="S243" s="55" t="s">
        <v>123</v>
      </c>
      <c r="T243" s="1"/>
      <c r="U243" s="54" t="s">
        <v>123</v>
      </c>
      <c r="V243" s="54" t="s">
        <v>123</v>
      </c>
      <c r="W243" s="54" t="s">
        <v>123</v>
      </c>
      <c r="X243" s="1"/>
      <c r="Y243" s="54" t="s">
        <v>123</v>
      </c>
      <c r="Z243" s="54" t="s">
        <v>123</v>
      </c>
      <c r="AA243" s="54" t="s">
        <v>123</v>
      </c>
      <c r="AB243" s="54" t="s">
        <v>123</v>
      </c>
      <c r="AC243" s="54" t="s">
        <v>123</v>
      </c>
      <c r="AD243" s="54" t="s">
        <v>123</v>
      </c>
      <c r="AE243" s="54" t="s">
        <v>123</v>
      </c>
      <c r="AF243" s="54" t="s">
        <v>123</v>
      </c>
      <c r="AG243" s="1"/>
      <c r="AH243" s="54" t="s">
        <v>123</v>
      </c>
      <c r="AI243" s="54" t="s">
        <v>123</v>
      </c>
      <c r="AJ243" s="1"/>
      <c r="AK243" s="1"/>
      <c r="AL243" s="54" t="s">
        <v>123</v>
      </c>
      <c r="AM243" s="1"/>
      <c r="AN243" s="54" t="s">
        <v>123</v>
      </c>
      <c r="AO243" s="1"/>
      <c r="AP243" s="54" t="s">
        <v>123</v>
      </c>
      <c r="AQ243" s="1"/>
      <c r="AR243" s="1"/>
      <c r="AS243" s="1"/>
    </row>
    <row r="244" spans="1:45" x14ac:dyDescent="0.3">
      <c r="A244" s="1" t="str">
        <f t="shared" si="2"/>
        <v>Digitalizaciones de la institución [Centro de Documentación y Estudios del FC Barcelona]</v>
      </c>
      <c r="B244" s="1" t="s">
        <v>1845</v>
      </c>
      <c r="C244" s="1" t="s">
        <v>2044</v>
      </c>
      <c r="D244" s="1" t="s">
        <v>854</v>
      </c>
      <c r="E244" s="1" t="s">
        <v>1576</v>
      </c>
      <c r="F244" s="56" t="s">
        <v>115</v>
      </c>
      <c r="G244" s="8" t="s">
        <v>16</v>
      </c>
      <c r="H244" s="8" t="s">
        <v>80</v>
      </c>
      <c r="I244" s="8" t="s">
        <v>80</v>
      </c>
      <c r="J244" s="11" t="s">
        <v>123</v>
      </c>
      <c r="K244" s="11" t="s">
        <v>123</v>
      </c>
      <c r="L244" s="11" t="s">
        <v>123</v>
      </c>
      <c r="M244" s="54" t="s">
        <v>123</v>
      </c>
      <c r="N244" s="54" t="s">
        <v>123</v>
      </c>
      <c r="O244" s="1"/>
      <c r="P244" s="54" t="s">
        <v>123</v>
      </c>
      <c r="Q244" s="1"/>
      <c r="R244" s="54" t="s">
        <v>123</v>
      </c>
      <c r="S244" s="55" t="s">
        <v>123</v>
      </c>
      <c r="T244" s="1"/>
      <c r="U244" s="54" t="s">
        <v>123</v>
      </c>
      <c r="V244" s="54" t="s">
        <v>123</v>
      </c>
      <c r="W244" s="54" t="s">
        <v>123</v>
      </c>
      <c r="X244" s="1"/>
      <c r="Y244" s="54" t="s">
        <v>123</v>
      </c>
      <c r="Z244" s="54" t="s">
        <v>123</v>
      </c>
      <c r="AA244" s="54" t="s">
        <v>123</v>
      </c>
      <c r="AB244" s="54" t="s">
        <v>123</v>
      </c>
      <c r="AC244" s="54" t="s">
        <v>123</v>
      </c>
      <c r="AD244" s="54" t="s">
        <v>123</v>
      </c>
      <c r="AE244" s="54" t="s">
        <v>123</v>
      </c>
      <c r="AF244" s="54" t="s">
        <v>123</v>
      </c>
      <c r="AG244" s="1"/>
      <c r="AH244" s="54" t="s">
        <v>123</v>
      </c>
      <c r="AI244" s="54" t="s">
        <v>123</v>
      </c>
      <c r="AJ244" s="1"/>
      <c r="AK244" s="1"/>
      <c r="AL244" s="54" t="s">
        <v>123</v>
      </c>
      <c r="AM244" s="1"/>
      <c r="AN244" s="54" t="s">
        <v>123</v>
      </c>
      <c r="AO244" s="1"/>
      <c r="AP244" s="54" t="s">
        <v>123</v>
      </c>
      <c r="AQ244" s="1"/>
      <c r="AR244" s="1"/>
      <c r="AS244" s="1"/>
    </row>
    <row r="245" spans="1:45" x14ac:dyDescent="0.3">
      <c r="A245" s="1" t="str">
        <f t="shared" si="2"/>
        <v>Digitalizaciones de la institución [Centro de Documentación y Museo Textil de Tarrasa]</v>
      </c>
      <c r="B245" s="1" t="s">
        <v>1639</v>
      </c>
      <c r="C245" s="1" t="s">
        <v>2045</v>
      </c>
      <c r="D245" s="1" t="s">
        <v>854</v>
      </c>
      <c r="E245" s="1" t="s">
        <v>1576</v>
      </c>
      <c r="F245" s="56" t="s">
        <v>115</v>
      </c>
      <c r="G245" s="8" t="s">
        <v>16</v>
      </c>
      <c r="H245" s="8" t="s">
        <v>80</v>
      </c>
      <c r="I245" s="8" t="s">
        <v>2081</v>
      </c>
      <c r="J245" s="11" t="s">
        <v>123</v>
      </c>
      <c r="K245" s="11" t="s">
        <v>123</v>
      </c>
      <c r="L245" s="11" t="s">
        <v>123</v>
      </c>
      <c r="M245" s="54" t="s">
        <v>123</v>
      </c>
      <c r="N245" s="54" t="s">
        <v>123</v>
      </c>
      <c r="O245" s="1"/>
      <c r="P245" s="54" t="s">
        <v>123</v>
      </c>
      <c r="Q245" s="1"/>
      <c r="R245" s="54" t="s">
        <v>123</v>
      </c>
      <c r="S245" s="55" t="s">
        <v>123</v>
      </c>
      <c r="T245" s="1"/>
      <c r="U245" s="54" t="s">
        <v>123</v>
      </c>
      <c r="V245" s="54" t="s">
        <v>123</v>
      </c>
      <c r="W245" s="54" t="s">
        <v>123</v>
      </c>
      <c r="X245" s="1"/>
      <c r="Y245" s="54" t="s">
        <v>123</v>
      </c>
      <c r="Z245" s="54" t="s">
        <v>123</v>
      </c>
      <c r="AA245" s="54" t="s">
        <v>123</v>
      </c>
      <c r="AB245" s="54" t="s">
        <v>123</v>
      </c>
      <c r="AC245" s="54" t="s">
        <v>123</v>
      </c>
      <c r="AD245" s="54" t="s">
        <v>123</v>
      </c>
      <c r="AE245" s="54" t="s">
        <v>123</v>
      </c>
      <c r="AF245" s="54" t="s">
        <v>123</v>
      </c>
      <c r="AG245" s="1"/>
      <c r="AH245" s="54" t="s">
        <v>123</v>
      </c>
      <c r="AI245" s="54" t="s">
        <v>123</v>
      </c>
      <c r="AJ245" s="1"/>
      <c r="AK245" s="1"/>
      <c r="AL245" s="54" t="s">
        <v>123</v>
      </c>
      <c r="AM245" s="1"/>
      <c r="AN245" s="54" t="s">
        <v>123</v>
      </c>
      <c r="AO245" s="1"/>
      <c r="AP245" s="54" t="s">
        <v>123</v>
      </c>
      <c r="AQ245" s="1"/>
      <c r="AR245" s="1" t="s">
        <v>2539</v>
      </c>
      <c r="AS245" s="1" t="s">
        <v>1401</v>
      </c>
    </row>
    <row r="246" spans="1:45" ht="94.5" customHeight="1" x14ac:dyDescent="0.3">
      <c r="A246" s="1" t="str">
        <f t="shared" si="2"/>
        <v>Digitalizaciones de la institución [Centro de Estudios Cervantinos]</v>
      </c>
      <c r="B246" s="1" t="s">
        <v>1640</v>
      </c>
      <c r="C246" s="1" t="s">
        <v>49</v>
      </c>
      <c r="D246" s="1" t="s">
        <v>854</v>
      </c>
      <c r="E246" s="1" t="s">
        <v>163</v>
      </c>
      <c r="F246" s="56" t="s">
        <v>115</v>
      </c>
      <c r="G246" s="8" t="s">
        <v>93</v>
      </c>
      <c r="H246" s="8" t="s">
        <v>6</v>
      </c>
      <c r="I246" s="8" t="s">
        <v>2062</v>
      </c>
      <c r="J246" s="11" t="s">
        <v>123</v>
      </c>
      <c r="K246" s="11" t="s">
        <v>123</v>
      </c>
      <c r="L246" s="11" t="s">
        <v>123</v>
      </c>
      <c r="M246" s="54" t="s">
        <v>123</v>
      </c>
      <c r="N246" s="54" t="s">
        <v>123</v>
      </c>
      <c r="O246" s="1"/>
      <c r="P246" s="54" t="s">
        <v>123</v>
      </c>
      <c r="Q246" s="1"/>
      <c r="R246" s="54" t="s">
        <v>123</v>
      </c>
      <c r="S246" s="55" t="s">
        <v>123</v>
      </c>
      <c r="T246" s="1"/>
      <c r="U246" s="54" t="s">
        <v>123</v>
      </c>
      <c r="V246" s="54" t="s">
        <v>123</v>
      </c>
      <c r="W246" s="54" t="s">
        <v>123</v>
      </c>
      <c r="X246" s="1"/>
      <c r="Y246" s="54" t="s">
        <v>123</v>
      </c>
      <c r="Z246" s="54" t="s">
        <v>123</v>
      </c>
      <c r="AA246" s="54" t="s">
        <v>123</v>
      </c>
      <c r="AB246" s="54" t="s">
        <v>123</v>
      </c>
      <c r="AC246" s="54" t="s">
        <v>123</v>
      </c>
      <c r="AD246" s="54" t="s">
        <v>123</v>
      </c>
      <c r="AE246" s="54" t="s">
        <v>123</v>
      </c>
      <c r="AF246" s="54" t="s">
        <v>123</v>
      </c>
      <c r="AG246" s="1"/>
      <c r="AH246" s="54" t="s">
        <v>123</v>
      </c>
      <c r="AI246" s="54" t="s">
        <v>123</v>
      </c>
      <c r="AJ246" s="1"/>
      <c r="AK246" s="1"/>
      <c r="AL246" s="54" t="s">
        <v>123</v>
      </c>
      <c r="AM246" s="1"/>
      <c r="AN246" s="54" t="s">
        <v>123</v>
      </c>
      <c r="AO246" s="1"/>
      <c r="AP246" s="54" t="s">
        <v>123</v>
      </c>
      <c r="AQ246" s="1"/>
      <c r="AR246" s="1"/>
      <c r="AS246" s="1"/>
    </row>
    <row r="247" spans="1:45" x14ac:dyDescent="0.3">
      <c r="A247" s="1" t="str">
        <f t="shared" si="2"/>
        <v>Digitalizaciones de la institución [Centro Excursionista de Cataluña]</v>
      </c>
      <c r="B247" s="1" t="s">
        <v>1846</v>
      </c>
      <c r="C247" s="1" t="s">
        <v>2044</v>
      </c>
      <c r="D247" s="1" t="s">
        <v>854</v>
      </c>
      <c r="E247" s="1" t="s">
        <v>1576</v>
      </c>
      <c r="F247" s="56" t="s">
        <v>115</v>
      </c>
      <c r="G247" s="8" t="s">
        <v>16</v>
      </c>
      <c r="H247" s="8" t="s">
        <v>80</v>
      </c>
      <c r="I247" s="8" t="s">
        <v>80</v>
      </c>
      <c r="J247" s="11" t="s">
        <v>123</v>
      </c>
      <c r="K247" s="11" t="s">
        <v>123</v>
      </c>
      <c r="L247" s="11" t="s">
        <v>123</v>
      </c>
      <c r="M247" s="54" t="s">
        <v>123</v>
      </c>
      <c r="N247" s="54" t="s">
        <v>123</v>
      </c>
      <c r="O247" s="1"/>
      <c r="P247" s="54" t="s">
        <v>123</v>
      </c>
      <c r="Q247" s="1"/>
      <c r="R247" s="54" t="s">
        <v>123</v>
      </c>
      <c r="S247" s="55" t="s">
        <v>123</v>
      </c>
      <c r="T247" s="1"/>
      <c r="U247" s="54" t="s">
        <v>123</v>
      </c>
      <c r="V247" s="54" t="s">
        <v>123</v>
      </c>
      <c r="W247" s="54" t="s">
        <v>123</v>
      </c>
      <c r="X247" s="1"/>
      <c r="Y247" s="54" t="s">
        <v>123</v>
      </c>
      <c r="Z247" s="54" t="s">
        <v>123</v>
      </c>
      <c r="AA247" s="54" t="s">
        <v>123</v>
      </c>
      <c r="AB247" s="54" t="s">
        <v>123</v>
      </c>
      <c r="AC247" s="54" t="s">
        <v>123</v>
      </c>
      <c r="AD247" s="54" t="s">
        <v>123</v>
      </c>
      <c r="AE247" s="54" t="s">
        <v>123</v>
      </c>
      <c r="AF247" s="54" t="s">
        <v>123</v>
      </c>
      <c r="AG247" s="1"/>
      <c r="AH247" s="54" t="s">
        <v>123</v>
      </c>
      <c r="AI247" s="54" t="s">
        <v>123</v>
      </c>
      <c r="AJ247" s="1"/>
      <c r="AK247" s="1"/>
      <c r="AL247" s="54" t="s">
        <v>123</v>
      </c>
      <c r="AM247" s="1"/>
      <c r="AN247" s="54" t="s">
        <v>123</v>
      </c>
      <c r="AO247" s="1"/>
      <c r="AP247" s="54" t="s">
        <v>123</v>
      </c>
      <c r="AQ247" s="1"/>
      <c r="AR247" s="1"/>
      <c r="AS247" s="1"/>
    </row>
    <row r="248" spans="1:45" x14ac:dyDescent="0.3">
      <c r="A248" s="1" t="str">
        <f t="shared" si="2"/>
        <v>Digitalizaciones de la institución [Centro Internacional de Estudios sobre romanticismo hispánico]</v>
      </c>
      <c r="B248" s="1" t="s">
        <v>2001</v>
      </c>
      <c r="C248" s="1" t="s">
        <v>2044</v>
      </c>
      <c r="D248" s="1" t="s">
        <v>854</v>
      </c>
      <c r="E248" s="1" t="s">
        <v>989</v>
      </c>
      <c r="F248" s="56" t="s">
        <v>115</v>
      </c>
      <c r="G248" s="8" t="s">
        <v>84</v>
      </c>
      <c r="H248" s="8" t="s">
        <v>85</v>
      </c>
      <c r="I248" s="8" t="s">
        <v>85</v>
      </c>
      <c r="J248" s="11" t="s">
        <v>123</v>
      </c>
      <c r="K248" s="11" t="s">
        <v>123</v>
      </c>
      <c r="L248" s="11" t="s">
        <v>123</v>
      </c>
      <c r="M248" s="54" t="s">
        <v>123</v>
      </c>
      <c r="N248" s="54" t="s">
        <v>123</v>
      </c>
      <c r="O248" s="1"/>
      <c r="P248" s="54" t="s">
        <v>123</v>
      </c>
      <c r="Q248" s="1"/>
      <c r="R248" s="54" t="s">
        <v>123</v>
      </c>
      <c r="S248" s="55" t="s">
        <v>123</v>
      </c>
      <c r="T248" s="1"/>
      <c r="U248" s="54" t="s">
        <v>123</v>
      </c>
      <c r="V248" s="54" t="s">
        <v>123</v>
      </c>
      <c r="W248" s="54" t="s">
        <v>123</v>
      </c>
      <c r="X248" s="1"/>
      <c r="Y248" s="54" t="s">
        <v>123</v>
      </c>
      <c r="Z248" s="54" t="s">
        <v>123</v>
      </c>
      <c r="AA248" s="54" t="s">
        <v>123</v>
      </c>
      <c r="AB248" s="54" t="s">
        <v>123</v>
      </c>
      <c r="AC248" s="54" t="s">
        <v>123</v>
      </c>
      <c r="AD248" s="54" t="s">
        <v>123</v>
      </c>
      <c r="AE248" s="54" t="s">
        <v>123</v>
      </c>
      <c r="AF248" s="54" t="s">
        <v>123</v>
      </c>
      <c r="AG248" s="1"/>
      <c r="AH248" s="54" t="s">
        <v>123</v>
      </c>
      <c r="AI248" s="54" t="s">
        <v>123</v>
      </c>
      <c r="AJ248" s="1"/>
      <c r="AK248" s="1"/>
      <c r="AL248" s="54" t="s">
        <v>123</v>
      </c>
      <c r="AM248" s="1"/>
      <c r="AN248" s="54" t="s">
        <v>123</v>
      </c>
      <c r="AO248" s="1"/>
      <c r="AP248" s="54" t="s">
        <v>123</v>
      </c>
      <c r="AQ248" s="1"/>
      <c r="AR248" s="1"/>
      <c r="AS248" s="1"/>
    </row>
    <row r="249" spans="1:45" ht="28.8" x14ac:dyDescent="0.3">
      <c r="A249" s="1" t="str">
        <f t="shared" si="2"/>
        <v>Digitalizaciones de la institución [Centro Montserrat Peiró i Vilà de Estudios y Cooperación para América Latina (CECAL)]</v>
      </c>
      <c r="B249" s="8" t="s">
        <v>1709</v>
      </c>
      <c r="C249" s="1"/>
      <c r="D249" s="1" t="s">
        <v>854</v>
      </c>
      <c r="E249" s="1" t="s">
        <v>167</v>
      </c>
      <c r="F249" s="56" t="s">
        <v>115</v>
      </c>
      <c r="G249" s="8" t="s">
        <v>16</v>
      </c>
      <c r="H249" s="8" t="s">
        <v>80</v>
      </c>
      <c r="I249" s="8" t="s">
        <v>80</v>
      </c>
      <c r="J249" s="11" t="s">
        <v>123</v>
      </c>
      <c r="K249" s="11" t="s">
        <v>123</v>
      </c>
      <c r="L249" s="11" t="s">
        <v>123</v>
      </c>
      <c r="M249" s="54" t="s">
        <v>123</v>
      </c>
      <c r="N249" s="54" t="s">
        <v>123</v>
      </c>
      <c r="O249" s="1"/>
      <c r="P249" s="54" t="s">
        <v>123</v>
      </c>
      <c r="Q249" s="1"/>
      <c r="R249" s="54" t="s">
        <v>123</v>
      </c>
      <c r="S249" s="55" t="s">
        <v>123</v>
      </c>
      <c r="T249" s="1"/>
      <c r="U249" s="54" t="s">
        <v>123</v>
      </c>
      <c r="V249" s="54" t="s">
        <v>123</v>
      </c>
      <c r="W249" s="54" t="s">
        <v>123</v>
      </c>
      <c r="X249" s="1"/>
      <c r="Y249" s="54" t="s">
        <v>123</v>
      </c>
      <c r="Z249" s="54" t="s">
        <v>123</v>
      </c>
      <c r="AA249" s="54" t="s">
        <v>123</v>
      </c>
      <c r="AB249" s="54" t="s">
        <v>123</v>
      </c>
      <c r="AC249" s="54" t="s">
        <v>123</v>
      </c>
      <c r="AD249" s="54" t="s">
        <v>123</v>
      </c>
      <c r="AE249" s="54" t="s">
        <v>123</v>
      </c>
      <c r="AF249" s="54" t="s">
        <v>123</v>
      </c>
      <c r="AG249" s="1"/>
      <c r="AH249" s="54" t="s">
        <v>123</v>
      </c>
      <c r="AI249" s="54" t="s">
        <v>123</v>
      </c>
      <c r="AJ249" s="1"/>
      <c r="AK249" s="1"/>
      <c r="AL249" s="54" t="s">
        <v>123</v>
      </c>
      <c r="AM249" s="1"/>
      <c r="AN249" s="54" t="s">
        <v>123</v>
      </c>
      <c r="AO249" s="1"/>
      <c r="AP249" s="54" t="s">
        <v>123</v>
      </c>
      <c r="AQ249" s="1"/>
      <c r="AR249" s="1"/>
      <c r="AS249" s="1"/>
    </row>
    <row r="250" spans="1:45" x14ac:dyDescent="0.3">
      <c r="A250" s="1" t="str">
        <f t="shared" si="2"/>
        <v>Digitalizaciones de la institución [Centro Moral e Instructivo de Gracia (Centre Moral Instructiu de Gràcia)]</v>
      </c>
      <c r="B250" s="1" t="s">
        <v>1847</v>
      </c>
      <c r="C250" s="1" t="s">
        <v>1467</v>
      </c>
      <c r="D250" s="1" t="s">
        <v>854</v>
      </c>
      <c r="E250" s="1" t="s">
        <v>1576</v>
      </c>
      <c r="F250" s="56" t="s">
        <v>115</v>
      </c>
      <c r="G250" s="8" t="s">
        <v>16</v>
      </c>
      <c r="H250" s="8" t="s">
        <v>80</v>
      </c>
      <c r="I250" s="8" t="s">
        <v>80</v>
      </c>
      <c r="J250" s="11" t="s">
        <v>123</v>
      </c>
      <c r="K250" s="11" t="s">
        <v>123</v>
      </c>
      <c r="L250" s="11" t="s">
        <v>123</v>
      </c>
      <c r="M250" s="54" t="s">
        <v>123</v>
      </c>
      <c r="N250" s="54" t="s">
        <v>123</v>
      </c>
      <c r="O250" s="1"/>
      <c r="P250" s="54" t="s">
        <v>123</v>
      </c>
      <c r="Q250" s="1"/>
      <c r="R250" s="54" t="s">
        <v>123</v>
      </c>
      <c r="S250" s="55" t="s">
        <v>123</v>
      </c>
      <c r="T250" s="1"/>
      <c r="U250" s="54" t="s">
        <v>123</v>
      </c>
      <c r="V250" s="54" t="s">
        <v>123</v>
      </c>
      <c r="W250" s="54" t="s">
        <v>123</v>
      </c>
      <c r="X250" s="1"/>
      <c r="Y250" s="54" t="s">
        <v>123</v>
      </c>
      <c r="Z250" s="54" t="s">
        <v>123</v>
      </c>
      <c r="AA250" s="54" t="s">
        <v>123</v>
      </c>
      <c r="AB250" s="54" t="s">
        <v>123</v>
      </c>
      <c r="AC250" s="54" t="s">
        <v>123</v>
      </c>
      <c r="AD250" s="54" t="s">
        <v>123</v>
      </c>
      <c r="AE250" s="54" t="s">
        <v>123</v>
      </c>
      <c r="AF250" s="54" t="s">
        <v>123</v>
      </c>
      <c r="AG250" s="1"/>
      <c r="AH250" s="54" t="s">
        <v>123</v>
      </c>
      <c r="AI250" s="54" t="s">
        <v>123</v>
      </c>
      <c r="AJ250" s="1"/>
      <c r="AK250" s="1"/>
      <c r="AL250" s="54" t="s">
        <v>123</v>
      </c>
      <c r="AM250" s="1"/>
      <c r="AN250" s="54" t="s">
        <v>123</v>
      </c>
      <c r="AO250" s="1"/>
      <c r="AP250" s="54" t="s">
        <v>123</v>
      </c>
      <c r="AQ250" s="1"/>
      <c r="AR250" s="1"/>
      <c r="AS250" s="1"/>
    </row>
    <row r="251" spans="1:45" x14ac:dyDescent="0.3">
      <c r="A251" s="1" t="str">
        <f t="shared" si="2"/>
        <v>Digitalizaciones de la institución [Circo de Artesanos de La Coruña]</v>
      </c>
      <c r="B251" s="1" t="s">
        <v>666</v>
      </c>
      <c r="C251" s="1" t="s">
        <v>1467</v>
      </c>
      <c r="D251" s="1" t="s">
        <v>854</v>
      </c>
      <c r="E251" s="1" t="s">
        <v>646</v>
      </c>
      <c r="F251" s="56" t="s">
        <v>115</v>
      </c>
      <c r="G251" s="8" t="s">
        <v>2</v>
      </c>
      <c r="H251" s="8" t="s">
        <v>89</v>
      </c>
      <c r="I251" s="8" t="s">
        <v>89</v>
      </c>
      <c r="J251" s="11" t="s">
        <v>123</v>
      </c>
      <c r="K251" s="11" t="s">
        <v>123</v>
      </c>
      <c r="L251" s="11" t="s">
        <v>123</v>
      </c>
      <c r="M251" s="54" t="s">
        <v>123</v>
      </c>
      <c r="N251" s="54" t="s">
        <v>123</v>
      </c>
      <c r="O251" s="1"/>
      <c r="P251" s="54" t="s">
        <v>123</v>
      </c>
      <c r="Q251" s="1"/>
      <c r="R251" s="54" t="s">
        <v>123</v>
      </c>
      <c r="S251" s="55" t="s">
        <v>123</v>
      </c>
      <c r="T251" s="1"/>
      <c r="U251" s="54" t="s">
        <v>123</v>
      </c>
      <c r="V251" s="54" t="s">
        <v>123</v>
      </c>
      <c r="W251" s="54" t="s">
        <v>123</v>
      </c>
      <c r="X251" s="1"/>
      <c r="Y251" s="54" t="s">
        <v>123</v>
      </c>
      <c r="Z251" s="54" t="s">
        <v>123</v>
      </c>
      <c r="AA251" s="54" t="s">
        <v>123</v>
      </c>
      <c r="AB251" s="54" t="s">
        <v>123</v>
      </c>
      <c r="AC251" s="54" t="s">
        <v>123</v>
      </c>
      <c r="AD251" s="54" t="s">
        <v>123</v>
      </c>
      <c r="AE251" s="54" t="s">
        <v>123</v>
      </c>
      <c r="AF251" s="54" t="s">
        <v>123</v>
      </c>
      <c r="AG251" s="1"/>
      <c r="AH251" s="54" t="s">
        <v>123</v>
      </c>
      <c r="AI251" s="54" t="s">
        <v>123</v>
      </c>
      <c r="AJ251" s="1"/>
      <c r="AK251" s="1"/>
      <c r="AL251" s="54" t="s">
        <v>123</v>
      </c>
      <c r="AM251" s="1"/>
      <c r="AN251" s="54" t="s">
        <v>123</v>
      </c>
      <c r="AO251" s="1"/>
      <c r="AP251" s="54" t="s">
        <v>123</v>
      </c>
      <c r="AQ251" s="1"/>
      <c r="AR251" s="1"/>
      <c r="AS251" s="1"/>
    </row>
    <row r="252" spans="1:45" ht="57.75" customHeight="1" x14ac:dyDescent="0.3">
      <c r="A252" s="1" t="str">
        <f t="shared" si="2"/>
        <v>Digitalizaciones de la institución [Ciudad Autónoma de Ceuta. Archivo Central de Ceuta]</v>
      </c>
      <c r="B252" s="8" t="s">
        <v>2375</v>
      </c>
      <c r="C252" s="1" t="s">
        <v>25</v>
      </c>
      <c r="D252" s="1" t="s">
        <v>854</v>
      </c>
      <c r="E252" s="1" t="s">
        <v>167</v>
      </c>
      <c r="F252" s="56" t="s">
        <v>115</v>
      </c>
      <c r="G252" s="8" t="s">
        <v>100</v>
      </c>
      <c r="H252" s="8" t="s">
        <v>100</v>
      </c>
      <c r="I252" s="8" t="s">
        <v>100</v>
      </c>
      <c r="J252" s="11" t="s">
        <v>123</v>
      </c>
      <c r="K252" s="11" t="s">
        <v>123</v>
      </c>
      <c r="L252" s="11" t="s">
        <v>123</v>
      </c>
      <c r="M252" s="54" t="s">
        <v>123</v>
      </c>
      <c r="N252" s="54" t="s">
        <v>123</v>
      </c>
      <c r="O252" s="1"/>
      <c r="P252" s="54" t="s">
        <v>123</v>
      </c>
      <c r="Q252" s="1"/>
      <c r="R252" s="54" t="s">
        <v>123</v>
      </c>
      <c r="S252" s="55" t="s">
        <v>123</v>
      </c>
      <c r="T252" s="1"/>
      <c r="U252" s="54" t="s">
        <v>123</v>
      </c>
      <c r="V252" s="54" t="s">
        <v>123</v>
      </c>
      <c r="W252" s="54" t="s">
        <v>123</v>
      </c>
      <c r="X252" s="1"/>
      <c r="Y252" s="54" t="s">
        <v>123</v>
      </c>
      <c r="Z252" s="54" t="s">
        <v>123</v>
      </c>
      <c r="AA252" s="54" t="s">
        <v>123</v>
      </c>
      <c r="AB252" s="54" t="s">
        <v>123</v>
      </c>
      <c r="AC252" s="54" t="s">
        <v>123</v>
      </c>
      <c r="AD252" s="54" t="s">
        <v>123</v>
      </c>
      <c r="AE252" s="54" t="s">
        <v>123</v>
      </c>
      <c r="AF252" s="54" t="s">
        <v>123</v>
      </c>
      <c r="AG252" s="1"/>
      <c r="AH252" s="54" t="s">
        <v>123</v>
      </c>
      <c r="AI252" s="54" t="s">
        <v>123</v>
      </c>
      <c r="AJ252" s="1"/>
      <c r="AK252" s="1"/>
      <c r="AL252" s="54" t="s">
        <v>123</v>
      </c>
      <c r="AM252" s="1"/>
      <c r="AN252" s="54" t="s">
        <v>123</v>
      </c>
      <c r="AO252" s="1"/>
      <c r="AP252" s="54" t="s">
        <v>123</v>
      </c>
      <c r="AQ252" s="1"/>
      <c r="AR252" s="1"/>
      <c r="AS252" s="1"/>
    </row>
    <row r="253" spans="1:45" x14ac:dyDescent="0.3">
      <c r="A253" s="1" t="str">
        <f t="shared" si="2"/>
        <v>Digitalizaciones de la institución [Colegiada de Santa María del Campo de La Coruña]</v>
      </c>
      <c r="B253" s="1" t="s">
        <v>667</v>
      </c>
      <c r="C253" s="1" t="s">
        <v>29</v>
      </c>
      <c r="D253" s="1" t="s">
        <v>854</v>
      </c>
      <c r="E253" s="1" t="s">
        <v>646</v>
      </c>
      <c r="F253" s="56" t="s">
        <v>115</v>
      </c>
      <c r="G253" s="8" t="s">
        <v>2</v>
      </c>
      <c r="H253" s="8" t="s">
        <v>89</v>
      </c>
      <c r="I253" s="8" t="s">
        <v>89</v>
      </c>
      <c r="J253" s="11" t="s">
        <v>123</v>
      </c>
      <c r="K253" s="11" t="s">
        <v>123</v>
      </c>
      <c r="L253" s="11" t="s">
        <v>123</v>
      </c>
      <c r="M253" s="54" t="s">
        <v>123</v>
      </c>
      <c r="N253" s="54" t="s">
        <v>123</v>
      </c>
      <c r="O253" s="1"/>
      <c r="P253" s="54" t="s">
        <v>123</v>
      </c>
      <c r="Q253" s="1"/>
      <c r="R253" s="54" t="s">
        <v>123</v>
      </c>
      <c r="S253" s="55" t="s">
        <v>123</v>
      </c>
      <c r="T253" s="1"/>
      <c r="U253" s="54" t="s">
        <v>123</v>
      </c>
      <c r="V253" s="54" t="s">
        <v>123</v>
      </c>
      <c r="W253" s="54" t="s">
        <v>123</v>
      </c>
      <c r="X253" s="1"/>
      <c r="Y253" s="54" t="s">
        <v>123</v>
      </c>
      <c r="Z253" s="54" t="s">
        <v>123</v>
      </c>
      <c r="AA253" s="54" t="s">
        <v>123</v>
      </c>
      <c r="AB253" s="54" t="s">
        <v>123</v>
      </c>
      <c r="AC253" s="54" t="s">
        <v>123</v>
      </c>
      <c r="AD253" s="54" t="s">
        <v>123</v>
      </c>
      <c r="AE253" s="54" t="s">
        <v>123</v>
      </c>
      <c r="AF253" s="54" t="s">
        <v>123</v>
      </c>
      <c r="AG253" s="1"/>
      <c r="AH253" s="54" t="s">
        <v>123</v>
      </c>
      <c r="AI253" s="54" t="s">
        <v>123</v>
      </c>
      <c r="AJ253" s="1"/>
      <c r="AK253" s="1"/>
      <c r="AL253" s="54" t="s">
        <v>123</v>
      </c>
      <c r="AM253" s="1"/>
      <c r="AN253" s="54" t="s">
        <v>123</v>
      </c>
      <c r="AO253" s="1"/>
      <c r="AP253" s="54" t="s">
        <v>123</v>
      </c>
      <c r="AQ253" s="1"/>
      <c r="AR253" s="1"/>
      <c r="AS253" s="1"/>
    </row>
    <row r="254" spans="1:45" x14ac:dyDescent="0.3">
      <c r="A254" s="1" t="str">
        <f t="shared" si="2"/>
        <v>Digitalizaciones de la institución [Colegiata de Roncesvalles. Biblioteca]</v>
      </c>
      <c r="B254" s="1" t="s">
        <v>1945</v>
      </c>
      <c r="C254" s="1" t="s">
        <v>29</v>
      </c>
      <c r="D254" s="1" t="s">
        <v>854</v>
      </c>
      <c r="E254" s="1" t="s">
        <v>1358</v>
      </c>
      <c r="F254" s="56" t="s">
        <v>115</v>
      </c>
      <c r="G254" s="8" t="s">
        <v>95</v>
      </c>
      <c r="H254" s="8" t="s">
        <v>7</v>
      </c>
      <c r="I254" s="8" t="s">
        <v>2113</v>
      </c>
      <c r="J254" s="11" t="s">
        <v>123</v>
      </c>
      <c r="K254" s="11" t="s">
        <v>123</v>
      </c>
      <c r="L254" s="11" t="s">
        <v>123</v>
      </c>
      <c r="M254" s="54" t="s">
        <v>123</v>
      </c>
      <c r="N254" s="54" t="s">
        <v>123</v>
      </c>
      <c r="O254" s="1"/>
      <c r="P254" s="54" t="s">
        <v>123</v>
      </c>
      <c r="Q254" s="1"/>
      <c r="R254" s="54" t="s">
        <v>123</v>
      </c>
      <c r="S254" s="55" t="s">
        <v>123</v>
      </c>
      <c r="T254" s="1"/>
      <c r="U254" s="54" t="s">
        <v>123</v>
      </c>
      <c r="V254" s="54" t="s">
        <v>123</v>
      </c>
      <c r="W254" s="54" t="s">
        <v>123</v>
      </c>
      <c r="X254" s="1"/>
      <c r="Y254" s="54" t="s">
        <v>123</v>
      </c>
      <c r="Z254" s="54" t="s">
        <v>123</v>
      </c>
      <c r="AA254" s="54" t="s">
        <v>123</v>
      </c>
      <c r="AB254" s="54" t="s">
        <v>123</v>
      </c>
      <c r="AC254" s="54" t="s">
        <v>123</v>
      </c>
      <c r="AD254" s="54" t="s">
        <v>123</v>
      </c>
      <c r="AE254" s="54" t="s">
        <v>123</v>
      </c>
      <c r="AF254" s="54" t="s">
        <v>123</v>
      </c>
      <c r="AG254" s="1"/>
      <c r="AH254" s="54" t="s">
        <v>123</v>
      </c>
      <c r="AI254" s="54" t="s">
        <v>123</v>
      </c>
      <c r="AJ254" s="1"/>
      <c r="AK254" s="1"/>
      <c r="AL254" s="54" t="s">
        <v>123</v>
      </c>
      <c r="AM254" s="1"/>
      <c r="AN254" s="54" t="s">
        <v>123</v>
      </c>
      <c r="AO254" s="1"/>
      <c r="AP254" s="54" t="s">
        <v>123</v>
      </c>
      <c r="AQ254" s="1"/>
      <c r="AR254" s="1"/>
      <c r="AS254" s="1"/>
    </row>
    <row r="255" spans="1:45" x14ac:dyDescent="0.3">
      <c r="A255" s="1" t="str">
        <f t="shared" si="2"/>
        <v>Digitalizaciones de la institución [Colegio de Arquitectos de Cataluña]</v>
      </c>
      <c r="B255" s="1" t="s">
        <v>1879</v>
      </c>
      <c r="C255" s="1" t="s">
        <v>27</v>
      </c>
      <c r="D255" s="1" t="s">
        <v>854</v>
      </c>
      <c r="E255" s="1" t="s">
        <v>599</v>
      </c>
      <c r="F255" s="56" t="s">
        <v>115</v>
      </c>
      <c r="G255" s="8" t="s">
        <v>16</v>
      </c>
      <c r="H255" s="8" t="s">
        <v>80</v>
      </c>
      <c r="I255" s="8" t="s">
        <v>80</v>
      </c>
      <c r="J255" s="11" t="s">
        <v>123</v>
      </c>
      <c r="K255" s="11" t="s">
        <v>123</v>
      </c>
      <c r="L255" s="11" t="s">
        <v>123</v>
      </c>
      <c r="M255" s="54" t="s">
        <v>123</v>
      </c>
      <c r="N255" s="54" t="s">
        <v>123</v>
      </c>
      <c r="O255" s="1"/>
      <c r="P255" s="54" t="s">
        <v>123</v>
      </c>
      <c r="Q255" s="1"/>
      <c r="R255" s="54" t="s">
        <v>123</v>
      </c>
      <c r="S255" s="55" t="s">
        <v>123</v>
      </c>
      <c r="T255" s="1"/>
      <c r="U255" s="54" t="s">
        <v>123</v>
      </c>
      <c r="V255" s="54" t="s">
        <v>123</v>
      </c>
      <c r="W255" s="54" t="s">
        <v>123</v>
      </c>
      <c r="X255" s="1"/>
      <c r="Y255" s="54" t="s">
        <v>123</v>
      </c>
      <c r="Z255" s="54" t="s">
        <v>123</v>
      </c>
      <c r="AA255" s="54" t="s">
        <v>123</v>
      </c>
      <c r="AB255" s="54" t="s">
        <v>123</v>
      </c>
      <c r="AC255" s="54" t="s">
        <v>123</v>
      </c>
      <c r="AD255" s="54" t="s">
        <v>123</v>
      </c>
      <c r="AE255" s="54" t="s">
        <v>123</v>
      </c>
      <c r="AF255" s="54" t="s">
        <v>123</v>
      </c>
      <c r="AG255" s="1"/>
      <c r="AH255" s="54" t="s">
        <v>123</v>
      </c>
      <c r="AI255" s="54" t="s">
        <v>123</v>
      </c>
      <c r="AJ255" s="1"/>
      <c r="AK255" s="1"/>
      <c r="AL255" s="54" t="s">
        <v>123</v>
      </c>
      <c r="AM255" s="1"/>
      <c r="AN255" s="54" t="s">
        <v>123</v>
      </c>
      <c r="AO255" s="1"/>
      <c r="AP255" s="54" t="s">
        <v>123</v>
      </c>
      <c r="AQ255" s="1"/>
      <c r="AR255" s="1"/>
      <c r="AS255" s="1"/>
    </row>
    <row r="256" spans="1:45" x14ac:dyDescent="0.3">
      <c r="A256" s="1" t="str">
        <f t="shared" si="2"/>
        <v>Digitalizaciones de la institución [Colegio de Periodistas de Cataluña]</v>
      </c>
      <c r="B256" s="1" t="s">
        <v>1710</v>
      </c>
      <c r="C256" s="1" t="s">
        <v>27</v>
      </c>
      <c r="D256" s="1" t="s">
        <v>854</v>
      </c>
      <c r="E256" s="1" t="s">
        <v>599</v>
      </c>
      <c r="F256" s="56" t="s">
        <v>115</v>
      </c>
      <c r="G256" s="8" t="s">
        <v>16</v>
      </c>
      <c r="H256" s="8" t="s">
        <v>80</v>
      </c>
      <c r="I256" s="8" t="s">
        <v>80</v>
      </c>
      <c r="J256" s="11" t="s">
        <v>123</v>
      </c>
      <c r="K256" s="11" t="s">
        <v>123</v>
      </c>
      <c r="L256" s="11" t="s">
        <v>123</v>
      </c>
      <c r="M256" s="54" t="s">
        <v>123</v>
      </c>
      <c r="N256" s="54" t="s">
        <v>123</v>
      </c>
      <c r="O256" s="1"/>
      <c r="P256" s="54" t="s">
        <v>123</v>
      </c>
      <c r="Q256" s="1"/>
      <c r="R256" s="54" t="s">
        <v>123</v>
      </c>
      <c r="S256" s="55" t="s">
        <v>123</v>
      </c>
      <c r="T256" s="1"/>
      <c r="U256" s="54" t="s">
        <v>123</v>
      </c>
      <c r="V256" s="54" t="s">
        <v>123</v>
      </c>
      <c r="W256" s="54" t="s">
        <v>123</v>
      </c>
      <c r="X256" s="1"/>
      <c r="Y256" s="54" t="s">
        <v>123</v>
      </c>
      <c r="Z256" s="54" t="s">
        <v>123</v>
      </c>
      <c r="AA256" s="54" t="s">
        <v>123</v>
      </c>
      <c r="AB256" s="54" t="s">
        <v>123</v>
      </c>
      <c r="AC256" s="54" t="s">
        <v>123</v>
      </c>
      <c r="AD256" s="54" t="s">
        <v>123</v>
      </c>
      <c r="AE256" s="54" t="s">
        <v>123</v>
      </c>
      <c r="AF256" s="54" t="s">
        <v>123</v>
      </c>
      <c r="AG256" s="1"/>
      <c r="AH256" s="54" t="s">
        <v>123</v>
      </c>
      <c r="AI256" s="54" t="s">
        <v>123</v>
      </c>
      <c r="AJ256" s="1"/>
      <c r="AK256" s="1"/>
      <c r="AL256" s="54" t="s">
        <v>123</v>
      </c>
      <c r="AM256" s="1"/>
      <c r="AN256" s="54" t="s">
        <v>123</v>
      </c>
      <c r="AO256" s="1"/>
      <c r="AP256" s="54" t="s">
        <v>123</v>
      </c>
      <c r="AQ256" s="1"/>
      <c r="AR256" s="1"/>
      <c r="AS256" s="1"/>
    </row>
    <row r="257" spans="1:45" x14ac:dyDescent="0.3">
      <c r="A257" s="1" t="str">
        <f t="shared" si="2"/>
        <v>Digitalizaciones de la institución [Colegio del Arte Mayor de la Seda. Archivo]</v>
      </c>
      <c r="B257" s="1" t="s">
        <v>2368</v>
      </c>
      <c r="C257" s="1" t="s">
        <v>25</v>
      </c>
      <c r="D257" s="1" t="s">
        <v>854</v>
      </c>
      <c r="E257" s="1" t="s">
        <v>892</v>
      </c>
      <c r="F257" s="56" t="s">
        <v>115</v>
      </c>
      <c r="G257" s="8" t="s">
        <v>611</v>
      </c>
      <c r="H257" s="8" t="s">
        <v>11</v>
      </c>
      <c r="I257" s="8" t="s">
        <v>11</v>
      </c>
      <c r="J257" s="11" t="s">
        <v>123</v>
      </c>
      <c r="K257" s="11" t="s">
        <v>123</v>
      </c>
      <c r="L257" s="11" t="s">
        <v>123</v>
      </c>
      <c r="M257" s="54" t="s">
        <v>123</v>
      </c>
      <c r="N257" s="54" t="s">
        <v>123</v>
      </c>
      <c r="O257" s="1"/>
      <c r="P257" s="54" t="s">
        <v>123</v>
      </c>
      <c r="Q257" s="1"/>
      <c r="R257" s="54" t="s">
        <v>123</v>
      </c>
      <c r="S257" s="55" t="s">
        <v>123</v>
      </c>
      <c r="T257" s="1"/>
      <c r="U257" s="54" t="s">
        <v>123</v>
      </c>
      <c r="V257" s="54" t="s">
        <v>123</v>
      </c>
      <c r="W257" s="54" t="s">
        <v>123</v>
      </c>
      <c r="X257" s="1"/>
      <c r="Y257" s="54" t="s">
        <v>123</v>
      </c>
      <c r="Z257" s="54" t="s">
        <v>123</v>
      </c>
      <c r="AA257" s="54" t="s">
        <v>123</v>
      </c>
      <c r="AB257" s="54" t="s">
        <v>123</v>
      </c>
      <c r="AC257" s="54" t="s">
        <v>123</v>
      </c>
      <c r="AD257" s="54" t="s">
        <v>123</v>
      </c>
      <c r="AE257" s="54" t="s">
        <v>123</v>
      </c>
      <c r="AF257" s="54" t="s">
        <v>123</v>
      </c>
      <c r="AG257" s="1"/>
      <c r="AH257" s="54" t="s">
        <v>123</v>
      </c>
      <c r="AI257" s="54" t="s">
        <v>123</v>
      </c>
      <c r="AJ257" s="1"/>
      <c r="AK257" s="1"/>
      <c r="AL257" s="54" t="s">
        <v>123</v>
      </c>
      <c r="AM257" s="1"/>
      <c r="AN257" s="54" t="s">
        <v>123</v>
      </c>
      <c r="AO257" s="1"/>
      <c r="AP257" s="54" t="s">
        <v>123</v>
      </c>
      <c r="AQ257" s="1"/>
      <c r="AR257" s="1"/>
      <c r="AS257" s="1"/>
    </row>
    <row r="258" spans="1:45" x14ac:dyDescent="0.3">
      <c r="A258" s="1" t="str">
        <f t="shared" si="2"/>
        <v>Digitalizaciones de la institución [Columé Productora]</v>
      </c>
      <c r="B258" s="1" t="s">
        <v>950</v>
      </c>
      <c r="C258" s="1" t="s">
        <v>1467</v>
      </c>
      <c r="D258" s="1" t="s">
        <v>854</v>
      </c>
      <c r="E258" s="1" t="s">
        <v>881</v>
      </c>
      <c r="F258" s="56" t="s">
        <v>115</v>
      </c>
      <c r="G258" s="8" t="s">
        <v>20</v>
      </c>
      <c r="H258" s="8" t="s">
        <v>65</v>
      </c>
      <c r="I258" s="8" t="s">
        <v>1420</v>
      </c>
      <c r="J258" s="11" t="s">
        <v>123</v>
      </c>
      <c r="K258" s="11" t="s">
        <v>123</v>
      </c>
      <c r="L258" s="11" t="s">
        <v>123</v>
      </c>
      <c r="M258" s="54" t="s">
        <v>123</v>
      </c>
      <c r="N258" s="54" t="s">
        <v>123</v>
      </c>
      <c r="O258" s="1"/>
      <c r="P258" s="54" t="s">
        <v>123</v>
      </c>
      <c r="Q258" s="1"/>
      <c r="R258" s="54" t="s">
        <v>123</v>
      </c>
      <c r="S258" s="55" t="s">
        <v>123</v>
      </c>
      <c r="T258" s="1"/>
      <c r="U258" s="54" t="s">
        <v>123</v>
      </c>
      <c r="V258" s="54" t="s">
        <v>123</v>
      </c>
      <c r="W258" s="54" t="s">
        <v>123</v>
      </c>
      <c r="X258" s="1"/>
      <c r="Y258" s="54" t="s">
        <v>123</v>
      </c>
      <c r="Z258" s="54" t="s">
        <v>123</v>
      </c>
      <c r="AA258" s="54" t="s">
        <v>123</v>
      </c>
      <c r="AB258" s="54" t="s">
        <v>123</v>
      </c>
      <c r="AC258" s="54" t="s">
        <v>123</v>
      </c>
      <c r="AD258" s="54" t="s">
        <v>123</v>
      </c>
      <c r="AE258" s="54" t="s">
        <v>123</v>
      </c>
      <c r="AF258" s="54" t="s">
        <v>123</v>
      </c>
      <c r="AG258" s="1"/>
      <c r="AH258" s="54" t="s">
        <v>123</v>
      </c>
      <c r="AI258" s="54" t="s">
        <v>123</v>
      </c>
      <c r="AJ258" s="1"/>
      <c r="AK258" s="1"/>
      <c r="AL258" s="54" t="s">
        <v>123</v>
      </c>
      <c r="AM258" s="1"/>
      <c r="AN258" s="54" t="s">
        <v>123</v>
      </c>
      <c r="AO258" s="1"/>
      <c r="AP258" s="54" t="s">
        <v>123</v>
      </c>
      <c r="AQ258" s="1"/>
      <c r="AR258" s="1"/>
      <c r="AS258" s="1"/>
    </row>
    <row r="259" spans="1:45" x14ac:dyDescent="0.3">
      <c r="A259" s="1" t="str">
        <f t="shared" si="2"/>
        <v>Digitalizaciones de la institución [Compañía de Jesús de Burgos]</v>
      </c>
      <c r="B259" s="8" t="s">
        <v>583</v>
      </c>
      <c r="C259" s="1" t="s">
        <v>29</v>
      </c>
      <c r="D259" s="1" t="s">
        <v>854</v>
      </c>
      <c r="E259" s="1" t="s">
        <v>590</v>
      </c>
      <c r="F259" s="56" t="s">
        <v>115</v>
      </c>
      <c r="G259" s="8" t="s">
        <v>9</v>
      </c>
      <c r="H259" s="8" t="s">
        <v>72</v>
      </c>
      <c r="I259" s="8" t="s">
        <v>72</v>
      </c>
      <c r="J259" s="11" t="s">
        <v>123</v>
      </c>
      <c r="K259" s="11" t="s">
        <v>123</v>
      </c>
      <c r="L259" s="11" t="s">
        <v>123</v>
      </c>
      <c r="M259" s="54" t="s">
        <v>123</v>
      </c>
      <c r="N259" s="54" t="s">
        <v>123</v>
      </c>
      <c r="O259" s="1"/>
      <c r="P259" s="54" t="s">
        <v>123</v>
      </c>
      <c r="Q259" s="1"/>
      <c r="R259" s="54" t="s">
        <v>123</v>
      </c>
      <c r="S259" s="55" t="s">
        <v>123</v>
      </c>
      <c r="T259" s="1"/>
      <c r="U259" s="54" t="s">
        <v>123</v>
      </c>
      <c r="V259" s="54" t="s">
        <v>123</v>
      </c>
      <c r="W259" s="54" t="s">
        <v>123</v>
      </c>
      <c r="X259" s="1"/>
      <c r="Y259" s="54" t="s">
        <v>123</v>
      </c>
      <c r="Z259" s="54" t="s">
        <v>123</v>
      </c>
      <c r="AA259" s="54" t="s">
        <v>123</v>
      </c>
      <c r="AB259" s="54" t="s">
        <v>123</v>
      </c>
      <c r="AC259" s="54" t="s">
        <v>123</v>
      </c>
      <c r="AD259" s="54" t="s">
        <v>123</v>
      </c>
      <c r="AE259" s="54" t="s">
        <v>123</v>
      </c>
      <c r="AF259" s="54" t="s">
        <v>123</v>
      </c>
      <c r="AG259" s="1"/>
      <c r="AH259" s="54" t="s">
        <v>123</v>
      </c>
      <c r="AI259" s="54" t="s">
        <v>123</v>
      </c>
      <c r="AJ259" s="1"/>
      <c r="AK259" s="1"/>
      <c r="AL259" s="54" t="s">
        <v>123</v>
      </c>
      <c r="AM259" s="1"/>
      <c r="AN259" s="54" t="s">
        <v>123</v>
      </c>
      <c r="AO259" s="1"/>
      <c r="AP259" s="54" t="s">
        <v>123</v>
      </c>
      <c r="AQ259" s="1"/>
      <c r="AR259" s="1"/>
      <c r="AS259" s="1"/>
    </row>
    <row r="260" spans="1:45" x14ac:dyDescent="0.3">
      <c r="A260" s="1" t="str">
        <f t="shared" si="2"/>
        <v>Digitalizaciones de la institución [Compañía de Jesús. Santuario de Loyola]</v>
      </c>
      <c r="B260" s="1" t="s">
        <v>1782</v>
      </c>
      <c r="C260" s="1" t="s">
        <v>29</v>
      </c>
      <c r="D260" s="1" t="s">
        <v>854</v>
      </c>
      <c r="E260" s="1" t="s">
        <v>309</v>
      </c>
      <c r="F260" s="56" t="s">
        <v>115</v>
      </c>
      <c r="G260" s="8" t="s">
        <v>17</v>
      </c>
      <c r="H260" s="8" t="s">
        <v>98</v>
      </c>
      <c r="I260" s="8" t="s">
        <v>2135</v>
      </c>
      <c r="J260" s="11" t="s">
        <v>123</v>
      </c>
      <c r="K260" s="11" t="s">
        <v>123</v>
      </c>
      <c r="L260" s="11" t="s">
        <v>123</v>
      </c>
      <c r="M260" s="54" t="s">
        <v>123</v>
      </c>
      <c r="N260" s="54" t="s">
        <v>123</v>
      </c>
      <c r="O260" s="1"/>
      <c r="P260" s="54" t="s">
        <v>123</v>
      </c>
      <c r="Q260" s="1"/>
      <c r="R260" s="54" t="s">
        <v>123</v>
      </c>
      <c r="S260" s="55" t="s">
        <v>123</v>
      </c>
      <c r="T260" s="1"/>
      <c r="U260" s="54" t="s">
        <v>123</v>
      </c>
      <c r="V260" s="54" t="s">
        <v>123</v>
      </c>
      <c r="W260" s="54" t="s">
        <v>123</v>
      </c>
      <c r="X260" s="1"/>
      <c r="Y260" s="54" t="s">
        <v>123</v>
      </c>
      <c r="Z260" s="54" t="s">
        <v>123</v>
      </c>
      <c r="AA260" s="54" t="s">
        <v>123</v>
      </c>
      <c r="AB260" s="54" t="s">
        <v>123</v>
      </c>
      <c r="AC260" s="54" t="s">
        <v>123</v>
      </c>
      <c r="AD260" s="54" t="s">
        <v>123</v>
      </c>
      <c r="AE260" s="54" t="s">
        <v>123</v>
      </c>
      <c r="AF260" s="54" t="s">
        <v>123</v>
      </c>
      <c r="AG260" s="1"/>
      <c r="AH260" s="54" t="s">
        <v>123</v>
      </c>
      <c r="AI260" s="54" t="s">
        <v>123</v>
      </c>
      <c r="AJ260" s="1"/>
      <c r="AK260" s="1"/>
      <c r="AL260" s="54" t="s">
        <v>123</v>
      </c>
      <c r="AM260" s="1"/>
      <c r="AN260" s="54" t="s">
        <v>123</v>
      </c>
      <c r="AO260" s="1"/>
      <c r="AP260" s="54" t="s">
        <v>123</v>
      </c>
      <c r="AQ260" s="1"/>
      <c r="AR260" s="1"/>
      <c r="AS260" s="1"/>
    </row>
    <row r="261" spans="1:45" ht="28.8" x14ac:dyDescent="0.3">
      <c r="A261" s="1" t="str">
        <f t="shared" si="2"/>
        <v>Digitalizaciones de la institución [Comunidad foral de Navarra. Archivo General de Navarra]</v>
      </c>
      <c r="B261" s="8" t="s">
        <v>2372</v>
      </c>
      <c r="C261" s="1" t="s">
        <v>25</v>
      </c>
      <c r="D261" s="1" t="s">
        <v>854</v>
      </c>
      <c r="E261" s="1" t="s">
        <v>167</v>
      </c>
      <c r="F261" s="56" t="s">
        <v>115</v>
      </c>
      <c r="G261" s="8" t="s">
        <v>95</v>
      </c>
      <c r="H261" s="8" t="s">
        <v>7</v>
      </c>
      <c r="I261" s="8" t="s">
        <v>381</v>
      </c>
      <c r="J261" s="11" t="s">
        <v>123</v>
      </c>
      <c r="K261" s="11" t="s">
        <v>123</v>
      </c>
      <c r="L261" s="11" t="s">
        <v>123</v>
      </c>
      <c r="M261" s="54" t="s">
        <v>123</v>
      </c>
      <c r="N261" s="54" t="s">
        <v>123</v>
      </c>
      <c r="O261" s="1"/>
      <c r="P261" s="54" t="s">
        <v>123</v>
      </c>
      <c r="Q261" s="1"/>
      <c r="R261" s="54" t="s">
        <v>123</v>
      </c>
      <c r="S261" s="55" t="s">
        <v>123</v>
      </c>
      <c r="T261" s="1"/>
      <c r="U261" s="54" t="s">
        <v>123</v>
      </c>
      <c r="V261" s="54" t="s">
        <v>123</v>
      </c>
      <c r="W261" s="54" t="s">
        <v>123</v>
      </c>
      <c r="X261" s="1"/>
      <c r="Y261" s="54" t="s">
        <v>123</v>
      </c>
      <c r="Z261" s="54" t="s">
        <v>123</v>
      </c>
      <c r="AA261" s="54" t="s">
        <v>123</v>
      </c>
      <c r="AB261" s="54" t="s">
        <v>123</v>
      </c>
      <c r="AC261" s="54" t="s">
        <v>123</v>
      </c>
      <c r="AD261" s="54" t="s">
        <v>123</v>
      </c>
      <c r="AE261" s="54" t="s">
        <v>123</v>
      </c>
      <c r="AF261" s="54" t="s">
        <v>123</v>
      </c>
      <c r="AG261" s="1"/>
      <c r="AH261" s="54" t="s">
        <v>123</v>
      </c>
      <c r="AI261" s="54" t="s">
        <v>123</v>
      </c>
      <c r="AJ261" s="1"/>
      <c r="AK261" s="1"/>
      <c r="AL261" s="54" t="s">
        <v>123</v>
      </c>
      <c r="AM261" s="1"/>
      <c r="AN261" s="54" t="s">
        <v>123</v>
      </c>
      <c r="AO261" s="1"/>
      <c r="AP261" s="54" t="s">
        <v>123</v>
      </c>
      <c r="AQ261" s="1"/>
      <c r="AR261" s="1"/>
      <c r="AS261" s="1"/>
    </row>
    <row r="262" spans="1:45" ht="28.8" x14ac:dyDescent="0.3">
      <c r="A262" s="1" t="str">
        <f t="shared" si="2"/>
        <v>Digitalizaciones de la institución [Comunidad foral de Navarra. Biblioteca de Navarra]</v>
      </c>
      <c r="B262" s="8" t="s">
        <v>2429</v>
      </c>
      <c r="C262" s="1" t="s">
        <v>2049</v>
      </c>
      <c r="D262" s="1" t="s">
        <v>854</v>
      </c>
      <c r="E262" s="1" t="s">
        <v>167</v>
      </c>
      <c r="F262" s="56" t="s">
        <v>115</v>
      </c>
      <c r="G262" s="8" t="s">
        <v>95</v>
      </c>
      <c r="H262" s="8" t="s">
        <v>7</v>
      </c>
      <c r="I262" s="8" t="s">
        <v>381</v>
      </c>
      <c r="J262" s="11" t="s">
        <v>123</v>
      </c>
      <c r="K262" s="11" t="s">
        <v>123</v>
      </c>
      <c r="L262" s="11" t="s">
        <v>123</v>
      </c>
      <c r="M262" s="54" t="s">
        <v>123</v>
      </c>
      <c r="N262" s="54" t="s">
        <v>123</v>
      </c>
      <c r="O262" s="1"/>
      <c r="P262" s="54" t="s">
        <v>123</v>
      </c>
      <c r="Q262" s="1"/>
      <c r="R262" s="54" t="s">
        <v>123</v>
      </c>
      <c r="S262" s="55" t="s">
        <v>123</v>
      </c>
      <c r="T262" s="1"/>
      <c r="U262" s="54" t="s">
        <v>123</v>
      </c>
      <c r="V262" s="54" t="s">
        <v>123</v>
      </c>
      <c r="W262" s="54" t="s">
        <v>123</v>
      </c>
      <c r="X262" s="1"/>
      <c r="Y262" s="54" t="s">
        <v>123</v>
      </c>
      <c r="Z262" s="54" t="s">
        <v>123</v>
      </c>
      <c r="AA262" s="54" t="s">
        <v>123</v>
      </c>
      <c r="AB262" s="54" t="s">
        <v>123</v>
      </c>
      <c r="AC262" s="54" t="s">
        <v>123</v>
      </c>
      <c r="AD262" s="54" t="s">
        <v>123</v>
      </c>
      <c r="AE262" s="54" t="s">
        <v>123</v>
      </c>
      <c r="AF262" s="54" t="s">
        <v>123</v>
      </c>
      <c r="AG262" s="1"/>
      <c r="AH262" s="54" t="s">
        <v>123</v>
      </c>
      <c r="AI262" s="54" t="s">
        <v>123</v>
      </c>
      <c r="AJ262" s="1"/>
      <c r="AK262" s="1"/>
      <c r="AL262" s="54" t="s">
        <v>123</v>
      </c>
      <c r="AM262" s="1"/>
      <c r="AN262" s="54" t="s">
        <v>123</v>
      </c>
      <c r="AO262" s="1"/>
      <c r="AP262" s="54" t="s">
        <v>123</v>
      </c>
      <c r="AQ262" s="1"/>
      <c r="AR262" s="1"/>
      <c r="AS262" s="1"/>
    </row>
    <row r="263" spans="1:45" x14ac:dyDescent="0.3">
      <c r="A263" s="1" t="str">
        <f t="shared" si="2"/>
        <v>Digitalizaciones de la institución [Concello de Xinzo de Limia. Casa de Cultura de Xinzo de Limia]</v>
      </c>
      <c r="B263" s="1" t="s">
        <v>2512</v>
      </c>
      <c r="C263" s="1" t="s">
        <v>2040</v>
      </c>
      <c r="D263" s="1" t="s">
        <v>854</v>
      </c>
      <c r="E263" s="1" t="s">
        <v>646</v>
      </c>
      <c r="F263" s="56" t="s">
        <v>115</v>
      </c>
      <c r="G263" s="8" t="s">
        <v>2</v>
      </c>
      <c r="H263" s="8" t="s">
        <v>91</v>
      </c>
      <c r="I263" s="8" t="s">
        <v>2107</v>
      </c>
      <c r="J263" s="11" t="s">
        <v>123</v>
      </c>
      <c r="K263" s="11" t="s">
        <v>123</v>
      </c>
      <c r="L263" s="11" t="s">
        <v>123</v>
      </c>
      <c r="M263" s="54" t="s">
        <v>123</v>
      </c>
      <c r="N263" s="54" t="s">
        <v>123</v>
      </c>
      <c r="O263" s="1"/>
      <c r="P263" s="54" t="s">
        <v>123</v>
      </c>
      <c r="Q263" s="1"/>
      <c r="R263" s="54" t="s">
        <v>123</v>
      </c>
      <c r="S263" s="55" t="s">
        <v>123</v>
      </c>
      <c r="T263" s="1"/>
      <c r="U263" s="54" t="s">
        <v>123</v>
      </c>
      <c r="V263" s="54" t="s">
        <v>123</v>
      </c>
      <c r="W263" s="54" t="s">
        <v>123</v>
      </c>
      <c r="X263" s="1"/>
      <c r="Y263" s="54" t="s">
        <v>123</v>
      </c>
      <c r="Z263" s="54" t="s">
        <v>123</v>
      </c>
      <c r="AA263" s="54" t="s">
        <v>123</v>
      </c>
      <c r="AB263" s="54" t="s">
        <v>123</v>
      </c>
      <c r="AC263" s="54" t="s">
        <v>123</v>
      </c>
      <c r="AD263" s="54" t="s">
        <v>123</v>
      </c>
      <c r="AE263" s="54" t="s">
        <v>123</v>
      </c>
      <c r="AF263" s="54" t="s">
        <v>123</v>
      </c>
      <c r="AG263" s="1"/>
      <c r="AH263" s="54" t="s">
        <v>123</v>
      </c>
      <c r="AI263" s="54" t="s">
        <v>123</v>
      </c>
      <c r="AJ263" s="1"/>
      <c r="AK263" s="1"/>
      <c r="AL263" s="54" t="s">
        <v>123</v>
      </c>
      <c r="AM263" s="1"/>
      <c r="AN263" s="54" t="s">
        <v>123</v>
      </c>
      <c r="AO263" s="1"/>
      <c r="AP263" s="54" t="s">
        <v>123</v>
      </c>
      <c r="AQ263" s="1"/>
      <c r="AR263" s="1"/>
      <c r="AS263" s="1"/>
    </row>
    <row r="264" spans="1:45" ht="55.5" customHeight="1" x14ac:dyDescent="0.3">
      <c r="A264" s="1" t="str">
        <f t="shared" si="2"/>
        <v>Digitalizaciones de la institución [Consejo de Cultura gallega]</v>
      </c>
      <c r="B264" s="1" t="s">
        <v>668</v>
      </c>
      <c r="C264" s="1" t="s">
        <v>2041</v>
      </c>
      <c r="D264" s="1" t="s">
        <v>854</v>
      </c>
      <c r="E264" s="1" t="s">
        <v>646</v>
      </c>
      <c r="F264" s="56" t="s">
        <v>115</v>
      </c>
      <c r="G264" s="8" t="s">
        <v>2</v>
      </c>
      <c r="H264" s="8" t="s">
        <v>139</v>
      </c>
      <c r="I264" s="8" t="s">
        <v>139</v>
      </c>
      <c r="J264" s="11" t="s">
        <v>123</v>
      </c>
      <c r="K264" s="11" t="s">
        <v>123</v>
      </c>
      <c r="L264" s="11" t="s">
        <v>123</v>
      </c>
      <c r="M264" s="54" t="s">
        <v>123</v>
      </c>
      <c r="N264" s="54" t="s">
        <v>123</v>
      </c>
      <c r="O264" s="1"/>
      <c r="P264" s="54" t="s">
        <v>123</v>
      </c>
      <c r="Q264" s="1"/>
      <c r="R264" s="54" t="s">
        <v>123</v>
      </c>
      <c r="S264" s="55" t="s">
        <v>123</v>
      </c>
      <c r="T264" s="1"/>
      <c r="U264" s="54" t="s">
        <v>123</v>
      </c>
      <c r="V264" s="54" t="s">
        <v>123</v>
      </c>
      <c r="W264" s="54" t="s">
        <v>123</v>
      </c>
      <c r="X264" s="1"/>
      <c r="Y264" s="54" t="s">
        <v>123</v>
      </c>
      <c r="Z264" s="54" t="s">
        <v>123</v>
      </c>
      <c r="AA264" s="54" t="s">
        <v>123</v>
      </c>
      <c r="AB264" s="54" t="s">
        <v>123</v>
      </c>
      <c r="AC264" s="54" t="s">
        <v>123</v>
      </c>
      <c r="AD264" s="54" t="s">
        <v>123</v>
      </c>
      <c r="AE264" s="54" t="s">
        <v>123</v>
      </c>
      <c r="AF264" s="54" t="s">
        <v>123</v>
      </c>
      <c r="AG264" s="1"/>
      <c r="AH264" s="54" t="s">
        <v>123</v>
      </c>
      <c r="AI264" s="54" t="s">
        <v>123</v>
      </c>
      <c r="AJ264" s="1"/>
      <c r="AK264" s="1"/>
      <c r="AL264" s="54" t="s">
        <v>123</v>
      </c>
      <c r="AM264" s="1"/>
      <c r="AN264" s="54" t="s">
        <v>123</v>
      </c>
      <c r="AO264" s="1"/>
      <c r="AP264" s="54" t="s">
        <v>123</v>
      </c>
      <c r="AQ264" s="1"/>
      <c r="AR264" s="1"/>
      <c r="AS264" s="1"/>
    </row>
    <row r="265" spans="1:45" ht="28.8" x14ac:dyDescent="0.3">
      <c r="A265" s="1" t="str">
        <f t="shared" si="2"/>
        <v>Digitalizaciones de la institución [Convento Concepcionistas Franciscanas de Toledo]</v>
      </c>
      <c r="B265" s="8" t="s">
        <v>592</v>
      </c>
      <c r="C265" s="1" t="s">
        <v>29</v>
      </c>
      <c r="D265" s="1" t="s">
        <v>854</v>
      </c>
      <c r="E265" s="1" t="s">
        <v>593</v>
      </c>
      <c r="F265" s="56" t="s">
        <v>115</v>
      </c>
      <c r="G265" s="8" t="s">
        <v>15</v>
      </c>
      <c r="H265" s="8" t="s">
        <v>70</v>
      </c>
      <c r="I265" s="8" t="s">
        <v>70</v>
      </c>
      <c r="J265" s="11" t="s">
        <v>123</v>
      </c>
      <c r="K265" s="11" t="s">
        <v>123</v>
      </c>
      <c r="L265" s="11" t="s">
        <v>123</v>
      </c>
      <c r="M265" s="54" t="s">
        <v>123</v>
      </c>
      <c r="N265" s="54" t="s">
        <v>123</v>
      </c>
      <c r="O265" s="1"/>
      <c r="P265" s="54" t="s">
        <v>123</v>
      </c>
      <c r="Q265" s="1"/>
      <c r="R265" s="54" t="s">
        <v>123</v>
      </c>
      <c r="S265" s="55" t="s">
        <v>123</v>
      </c>
      <c r="T265" s="1"/>
      <c r="U265" s="54" t="s">
        <v>123</v>
      </c>
      <c r="V265" s="54" t="s">
        <v>123</v>
      </c>
      <c r="W265" s="54" t="s">
        <v>123</v>
      </c>
      <c r="X265" s="1"/>
      <c r="Y265" s="54" t="s">
        <v>123</v>
      </c>
      <c r="Z265" s="54" t="s">
        <v>123</v>
      </c>
      <c r="AA265" s="54" t="s">
        <v>123</v>
      </c>
      <c r="AB265" s="54" t="s">
        <v>123</v>
      </c>
      <c r="AC265" s="54" t="s">
        <v>123</v>
      </c>
      <c r="AD265" s="54" t="s">
        <v>123</v>
      </c>
      <c r="AE265" s="54" t="s">
        <v>123</v>
      </c>
      <c r="AF265" s="54" t="s">
        <v>123</v>
      </c>
      <c r="AG265" s="1"/>
      <c r="AH265" s="54" t="s">
        <v>123</v>
      </c>
      <c r="AI265" s="54" t="s">
        <v>123</v>
      </c>
      <c r="AJ265" s="1"/>
      <c r="AK265" s="1"/>
      <c r="AL265" s="54" t="s">
        <v>123</v>
      </c>
      <c r="AM265" s="1"/>
      <c r="AN265" s="54" t="s">
        <v>123</v>
      </c>
      <c r="AO265" s="1"/>
      <c r="AP265" s="54" t="s">
        <v>123</v>
      </c>
      <c r="AQ265" s="1"/>
      <c r="AR265" s="1"/>
      <c r="AS265" s="1"/>
    </row>
    <row r="266" spans="1:45" x14ac:dyDescent="0.3">
      <c r="A266" s="1" t="str">
        <f t="shared" si="2"/>
        <v>Digitalizaciones de la institución [Convento de Dominicos de Padrón]</v>
      </c>
      <c r="B266" s="1" t="s">
        <v>669</v>
      </c>
      <c r="C266" s="1" t="s">
        <v>29</v>
      </c>
      <c r="D266" s="1" t="s">
        <v>854</v>
      </c>
      <c r="E266" s="1" t="s">
        <v>646</v>
      </c>
      <c r="F266" s="56" t="s">
        <v>115</v>
      </c>
      <c r="G266" s="8" t="s">
        <v>2</v>
      </c>
      <c r="H266" s="8" t="s">
        <v>89</v>
      </c>
      <c r="I266" s="8" t="s">
        <v>2108</v>
      </c>
      <c r="J266" s="11" t="s">
        <v>123</v>
      </c>
      <c r="K266" s="11" t="s">
        <v>123</v>
      </c>
      <c r="L266" s="11" t="s">
        <v>123</v>
      </c>
      <c r="M266" s="54" t="s">
        <v>123</v>
      </c>
      <c r="N266" s="54" t="s">
        <v>123</v>
      </c>
      <c r="O266" s="1"/>
      <c r="P266" s="54" t="s">
        <v>123</v>
      </c>
      <c r="Q266" s="1"/>
      <c r="R266" s="54" t="s">
        <v>123</v>
      </c>
      <c r="S266" s="55" t="s">
        <v>123</v>
      </c>
      <c r="T266" s="1"/>
      <c r="U266" s="54" t="s">
        <v>123</v>
      </c>
      <c r="V266" s="54" t="s">
        <v>123</v>
      </c>
      <c r="W266" s="54" t="s">
        <v>123</v>
      </c>
      <c r="X266" s="1"/>
      <c r="Y266" s="54" t="s">
        <v>123</v>
      </c>
      <c r="Z266" s="54" t="s">
        <v>123</v>
      </c>
      <c r="AA266" s="54" t="s">
        <v>123</v>
      </c>
      <c r="AB266" s="54" t="s">
        <v>123</v>
      </c>
      <c r="AC266" s="54" t="s">
        <v>123</v>
      </c>
      <c r="AD266" s="54" t="s">
        <v>123</v>
      </c>
      <c r="AE266" s="54" t="s">
        <v>123</v>
      </c>
      <c r="AF266" s="54" t="s">
        <v>123</v>
      </c>
      <c r="AG266" s="1"/>
      <c r="AH266" s="54" t="s">
        <v>123</v>
      </c>
      <c r="AI266" s="54" t="s">
        <v>123</v>
      </c>
      <c r="AJ266" s="1"/>
      <c r="AK266" s="1"/>
      <c r="AL266" s="54" t="s">
        <v>123</v>
      </c>
      <c r="AM266" s="1"/>
      <c r="AN266" s="54" t="s">
        <v>123</v>
      </c>
      <c r="AO266" s="1"/>
      <c r="AP266" s="54" t="s">
        <v>123</v>
      </c>
      <c r="AQ266" s="1"/>
      <c r="AR266" s="1"/>
      <c r="AS266" s="1"/>
    </row>
    <row r="267" spans="1:45" ht="28.8" x14ac:dyDescent="0.3">
      <c r="A267" s="1" t="str">
        <f t="shared" si="2"/>
        <v>Digitalizaciones de la institución [Convento de San Francisco de Santiago. Biblioteca]</v>
      </c>
      <c r="B267" s="1" t="s">
        <v>1913</v>
      </c>
      <c r="C267" s="1" t="s">
        <v>29</v>
      </c>
      <c r="D267" s="1" t="s">
        <v>854</v>
      </c>
      <c r="E267" s="1" t="s">
        <v>646</v>
      </c>
      <c r="F267" s="56" t="s">
        <v>115</v>
      </c>
      <c r="G267" s="8" t="s">
        <v>2</v>
      </c>
      <c r="H267" s="8" t="s">
        <v>89</v>
      </c>
      <c r="I267" s="8" t="s">
        <v>139</v>
      </c>
      <c r="J267" s="11" t="s">
        <v>123</v>
      </c>
      <c r="K267" s="11" t="s">
        <v>123</v>
      </c>
      <c r="L267" s="11" t="s">
        <v>123</v>
      </c>
      <c r="M267" s="54" t="s">
        <v>123</v>
      </c>
      <c r="N267" s="54" t="s">
        <v>123</v>
      </c>
      <c r="O267" s="1"/>
      <c r="P267" s="54" t="s">
        <v>123</v>
      </c>
      <c r="Q267" s="1"/>
      <c r="R267" s="54" t="s">
        <v>123</v>
      </c>
      <c r="S267" s="55" t="s">
        <v>123</v>
      </c>
      <c r="T267" s="1"/>
      <c r="U267" s="54" t="s">
        <v>123</v>
      </c>
      <c r="V267" s="54" t="s">
        <v>123</v>
      </c>
      <c r="W267" s="54" t="s">
        <v>123</v>
      </c>
      <c r="X267" s="1"/>
      <c r="Y267" s="54" t="s">
        <v>123</v>
      </c>
      <c r="Z267" s="54" t="s">
        <v>123</v>
      </c>
      <c r="AA267" s="54" t="s">
        <v>123</v>
      </c>
      <c r="AB267" s="54" t="s">
        <v>123</v>
      </c>
      <c r="AC267" s="54" t="s">
        <v>123</v>
      </c>
      <c r="AD267" s="54" t="s">
        <v>123</v>
      </c>
      <c r="AE267" s="54" t="s">
        <v>123</v>
      </c>
      <c r="AF267" s="54" t="s">
        <v>123</v>
      </c>
      <c r="AG267" s="1"/>
      <c r="AH267" s="54" t="s">
        <v>123</v>
      </c>
      <c r="AI267" s="54" t="s">
        <v>123</v>
      </c>
      <c r="AJ267" s="1"/>
      <c r="AK267" s="1"/>
      <c r="AL267" s="54" t="s">
        <v>123</v>
      </c>
      <c r="AM267" s="1"/>
      <c r="AN267" s="54" t="s">
        <v>123</v>
      </c>
      <c r="AO267" s="1"/>
      <c r="AP267" s="54" t="s">
        <v>123</v>
      </c>
      <c r="AQ267" s="1"/>
      <c r="AR267" s="1"/>
      <c r="AS267" s="1"/>
    </row>
    <row r="268" spans="1:45" x14ac:dyDescent="0.3">
      <c r="A268" s="1" t="str">
        <f t="shared" si="2"/>
        <v>Digitalizaciones de la institución [Coordinadora de Centros de Estudios del Habla Catalana]</v>
      </c>
      <c r="B268" s="1" t="s">
        <v>1849</v>
      </c>
      <c r="C268" s="1" t="s">
        <v>1362</v>
      </c>
      <c r="D268" s="1" t="s">
        <v>854</v>
      </c>
      <c r="E268" s="1" t="s">
        <v>1576</v>
      </c>
      <c r="F268" s="56" t="s">
        <v>115</v>
      </c>
      <c r="G268" s="8" t="s">
        <v>16</v>
      </c>
      <c r="H268" s="8" t="s">
        <v>80</v>
      </c>
      <c r="I268" s="8" t="s">
        <v>80</v>
      </c>
      <c r="J268" s="11" t="s">
        <v>123</v>
      </c>
      <c r="K268" s="11" t="s">
        <v>123</v>
      </c>
      <c r="L268" s="11" t="s">
        <v>123</v>
      </c>
      <c r="M268" s="54" t="s">
        <v>123</v>
      </c>
      <c r="N268" s="54" t="s">
        <v>123</v>
      </c>
      <c r="O268" s="1"/>
      <c r="P268" s="54" t="s">
        <v>123</v>
      </c>
      <c r="Q268" s="1"/>
      <c r="R268" s="54" t="s">
        <v>123</v>
      </c>
      <c r="S268" s="55" t="s">
        <v>123</v>
      </c>
      <c r="T268" s="1"/>
      <c r="U268" s="54" t="s">
        <v>123</v>
      </c>
      <c r="V268" s="54" t="s">
        <v>123</v>
      </c>
      <c r="W268" s="54" t="s">
        <v>123</v>
      </c>
      <c r="X268" s="1"/>
      <c r="Y268" s="54" t="s">
        <v>123</v>
      </c>
      <c r="Z268" s="54" t="s">
        <v>123</v>
      </c>
      <c r="AA268" s="54" t="s">
        <v>123</v>
      </c>
      <c r="AB268" s="54" t="s">
        <v>123</v>
      </c>
      <c r="AC268" s="54" t="s">
        <v>123</v>
      </c>
      <c r="AD268" s="54" t="s">
        <v>123</v>
      </c>
      <c r="AE268" s="54" t="s">
        <v>123</v>
      </c>
      <c r="AF268" s="54" t="s">
        <v>123</v>
      </c>
      <c r="AG268" s="1"/>
      <c r="AH268" s="54" t="s">
        <v>123</v>
      </c>
      <c r="AI268" s="54" t="s">
        <v>123</v>
      </c>
      <c r="AJ268" s="1"/>
      <c r="AK268" s="1"/>
      <c r="AL268" s="54" t="s">
        <v>123</v>
      </c>
      <c r="AM268" s="1"/>
      <c r="AN268" s="54" t="s">
        <v>123</v>
      </c>
      <c r="AO268" s="1"/>
      <c r="AP268" s="54" t="s">
        <v>123</v>
      </c>
      <c r="AQ268" s="1"/>
      <c r="AR268" s="1"/>
      <c r="AS268" s="1"/>
    </row>
    <row r="269" spans="1:45" x14ac:dyDescent="0.3">
      <c r="A269" s="1" t="str">
        <f t="shared" si="2"/>
        <v>Digitalizaciones de la institución [Corporación Lanzaroteña de Medios S.L.]</v>
      </c>
      <c r="B269" s="1" t="s">
        <v>1797</v>
      </c>
      <c r="C269" s="1" t="s">
        <v>1467</v>
      </c>
      <c r="D269" s="1" t="s">
        <v>854</v>
      </c>
      <c r="E269" s="1" t="s">
        <v>959</v>
      </c>
      <c r="F269" s="56" t="s">
        <v>115</v>
      </c>
      <c r="G269" s="8" t="s">
        <v>20</v>
      </c>
      <c r="H269" s="8" t="s">
        <v>64</v>
      </c>
      <c r="I269" s="8" t="s">
        <v>2052</v>
      </c>
      <c r="J269" s="11" t="s">
        <v>123</v>
      </c>
      <c r="K269" s="11" t="s">
        <v>123</v>
      </c>
      <c r="L269" s="11" t="s">
        <v>123</v>
      </c>
      <c r="M269" s="54" t="s">
        <v>123</v>
      </c>
      <c r="N269" s="54" t="s">
        <v>123</v>
      </c>
      <c r="O269" s="1"/>
      <c r="P269" s="54" t="s">
        <v>123</v>
      </c>
      <c r="Q269" s="1"/>
      <c r="R269" s="54" t="s">
        <v>123</v>
      </c>
      <c r="S269" s="55" t="s">
        <v>123</v>
      </c>
      <c r="T269" s="1"/>
      <c r="U269" s="54" t="s">
        <v>123</v>
      </c>
      <c r="V269" s="54" t="s">
        <v>123</v>
      </c>
      <c r="W269" s="54" t="s">
        <v>123</v>
      </c>
      <c r="X269" s="1"/>
      <c r="Y269" s="54" t="s">
        <v>123</v>
      </c>
      <c r="Z269" s="54" t="s">
        <v>123</v>
      </c>
      <c r="AA269" s="54" t="s">
        <v>123</v>
      </c>
      <c r="AB269" s="54" t="s">
        <v>123</v>
      </c>
      <c r="AC269" s="54" t="s">
        <v>123</v>
      </c>
      <c r="AD269" s="54" t="s">
        <v>123</v>
      </c>
      <c r="AE269" s="54" t="s">
        <v>123</v>
      </c>
      <c r="AF269" s="54" t="s">
        <v>123</v>
      </c>
      <c r="AG269" s="1"/>
      <c r="AH269" s="54" t="s">
        <v>123</v>
      </c>
      <c r="AI269" s="54" t="s">
        <v>123</v>
      </c>
      <c r="AJ269" s="1"/>
      <c r="AK269" s="1"/>
      <c r="AL269" s="54" t="s">
        <v>123</v>
      </c>
      <c r="AM269" s="1"/>
      <c r="AN269" s="54" t="s">
        <v>123</v>
      </c>
      <c r="AO269" s="1"/>
      <c r="AP269" s="54" t="s">
        <v>123</v>
      </c>
      <c r="AQ269" s="1"/>
      <c r="AR269" s="1"/>
      <c r="AS269" s="1"/>
    </row>
    <row r="270" spans="1:45" ht="28.8" x14ac:dyDescent="0.3">
      <c r="A270" s="1" t="str">
        <f t="shared" si="2"/>
        <v>Digitalizaciones de la institución [Crónicas de Gran Canaria]</v>
      </c>
      <c r="B270" s="1" t="s">
        <v>951</v>
      </c>
      <c r="C270" s="1" t="s">
        <v>1467</v>
      </c>
      <c r="D270" s="1" t="s">
        <v>854</v>
      </c>
      <c r="E270" s="1" t="s">
        <v>881</v>
      </c>
      <c r="F270" s="56" t="s">
        <v>115</v>
      </c>
      <c r="G270" s="8" t="s">
        <v>20</v>
      </c>
      <c r="H270" s="8" t="s">
        <v>64</v>
      </c>
      <c r="I270" s="8" t="s">
        <v>402</v>
      </c>
      <c r="J270" s="11" t="s">
        <v>123</v>
      </c>
      <c r="K270" s="11" t="s">
        <v>123</v>
      </c>
      <c r="L270" s="11" t="s">
        <v>123</v>
      </c>
      <c r="M270" s="54" t="s">
        <v>123</v>
      </c>
      <c r="N270" s="54" t="s">
        <v>123</v>
      </c>
      <c r="O270" s="1"/>
      <c r="P270" s="54" t="s">
        <v>123</v>
      </c>
      <c r="Q270" s="1"/>
      <c r="R270" s="54" t="s">
        <v>123</v>
      </c>
      <c r="S270" s="55" t="s">
        <v>123</v>
      </c>
      <c r="T270" s="1"/>
      <c r="U270" s="54" t="s">
        <v>123</v>
      </c>
      <c r="V270" s="54" t="s">
        <v>123</v>
      </c>
      <c r="W270" s="54" t="s">
        <v>123</v>
      </c>
      <c r="X270" s="1"/>
      <c r="Y270" s="54" t="s">
        <v>123</v>
      </c>
      <c r="Z270" s="54" t="s">
        <v>123</v>
      </c>
      <c r="AA270" s="54" t="s">
        <v>123</v>
      </c>
      <c r="AB270" s="54" t="s">
        <v>123</v>
      </c>
      <c r="AC270" s="54" t="s">
        <v>123</v>
      </c>
      <c r="AD270" s="54" t="s">
        <v>123</v>
      </c>
      <c r="AE270" s="54" t="s">
        <v>123</v>
      </c>
      <c r="AF270" s="54" t="s">
        <v>123</v>
      </c>
      <c r="AG270" s="1"/>
      <c r="AH270" s="54" t="s">
        <v>123</v>
      </c>
      <c r="AI270" s="54" t="s">
        <v>123</v>
      </c>
      <c r="AJ270" s="1"/>
      <c r="AK270" s="1"/>
      <c r="AL270" s="54" t="s">
        <v>123</v>
      </c>
      <c r="AM270" s="1"/>
      <c r="AN270" s="54" t="s">
        <v>123</v>
      </c>
      <c r="AO270" s="1"/>
      <c r="AP270" s="54" t="s">
        <v>123</v>
      </c>
      <c r="AQ270" s="1"/>
      <c r="AR270" s="1"/>
      <c r="AS270" s="1"/>
    </row>
    <row r="271" spans="1:45" ht="120.75" customHeight="1" x14ac:dyDescent="0.3">
      <c r="A271" s="1" t="str">
        <f t="shared" si="2"/>
        <v>Digitalizaciones de la institución [CSIC. Biblioteca Digital del Instituto de Historia del CSIC]</v>
      </c>
      <c r="B271" s="1" t="s">
        <v>2432</v>
      </c>
      <c r="C271" s="1" t="s">
        <v>2046</v>
      </c>
      <c r="D271" s="1" t="s">
        <v>854</v>
      </c>
      <c r="E271" s="1" t="s">
        <v>989</v>
      </c>
      <c r="F271" s="56" t="s">
        <v>115</v>
      </c>
      <c r="G271" s="8" t="s">
        <v>93</v>
      </c>
      <c r="H271" s="8" t="s">
        <v>6</v>
      </c>
      <c r="I271" s="8" t="s">
        <v>6</v>
      </c>
      <c r="J271" s="11" t="s">
        <v>123</v>
      </c>
      <c r="K271" s="11" t="s">
        <v>123</v>
      </c>
      <c r="L271" s="11" t="s">
        <v>123</v>
      </c>
      <c r="M271" s="54" t="s">
        <v>123</v>
      </c>
      <c r="N271" s="54" t="s">
        <v>123</v>
      </c>
      <c r="O271" s="1"/>
      <c r="P271" s="54" t="s">
        <v>123</v>
      </c>
      <c r="Q271" s="1"/>
      <c r="R271" s="54" t="s">
        <v>123</v>
      </c>
      <c r="S271" s="55" t="s">
        <v>123</v>
      </c>
      <c r="T271" s="1"/>
      <c r="U271" s="54" t="s">
        <v>123</v>
      </c>
      <c r="V271" s="54" t="s">
        <v>123</v>
      </c>
      <c r="W271" s="54" t="s">
        <v>123</v>
      </c>
      <c r="X271" s="1"/>
      <c r="Y271" s="54" t="s">
        <v>123</v>
      </c>
      <c r="Z271" s="54" t="s">
        <v>123</v>
      </c>
      <c r="AA271" s="54" t="s">
        <v>123</v>
      </c>
      <c r="AB271" s="54" t="s">
        <v>123</v>
      </c>
      <c r="AC271" s="54" t="s">
        <v>123</v>
      </c>
      <c r="AD271" s="54" t="s">
        <v>123</v>
      </c>
      <c r="AE271" s="54" t="s">
        <v>123</v>
      </c>
      <c r="AF271" s="54" t="s">
        <v>123</v>
      </c>
      <c r="AG271" s="1"/>
      <c r="AH271" s="54" t="s">
        <v>123</v>
      </c>
      <c r="AI271" s="54" t="s">
        <v>123</v>
      </c>
      <c r="AJ271" s="1"/>
      <c r="AK271" s="1"/>
      <c r="AL271" s="54" t="s">
        <v>123</v>
      </c>
      <c r="AM271" s="1"/>
      <c r="AN271" s="54" t="s">
        <v>123</v>
      </c>
      <c r="AO271" s="1"/>
      <c r="AP271" s="54" t="s">
        <v>123</v>
      </c>
      <c r="AQ271" s="1"/>
      <c r="AR271" s="1"/>
      <c r="AS271" s="1"/>
    </row>
    <row r="272" spans="1:45" x14ac:dyDescent="0.3">
      <c r="A272" s="1" t="str">
        <f t="shared" si="2"/>
        <v>Digitalizaciones de la institución [CSIC. Centro de Ciencias Humanas y Sociales (CCHS). Editores y editoriales iberoamericanos (siglos XIX-XXI) - EDI-RED]</v>
      </c>
      <c r="B272" s="1" t="s">
        <v>2534</v>
      </c>
      <c r="C272" s="1" t="s">
        <v>2042</v>
      </c>
      <c r="D272" s="1" t="s">
        <v>854</v>
      </c>
      <c r="E272" s="1" t="s">
        <v>989</v>
      </c>
      <c r="F272" s="56" t="s">
        <v>115</v>
      </c>
      <c r="G272" s="8" t="s">
        <v>93</v>
      </c>
      <c r="H272" s="8" t="s">
        <v>6</v>
      </c>
      <c r="I272" s="8" t="s">
        <v>6</v>
      </c>
      <c r="J272" s="11" t="s">
        <v>123</v>
      </c>
      <c r="K272" s="11" t="s">
        <v>123</v>
      </c>
      <c r="L272" s="11" t="s">
        <v>123</v>
      </c>
      <c r="M272" s="54" t="s">
        <v>123</v>
      </c>
      <c r="N272" s="54" t="s">
        <v>123</v>
      </c>
      <c r="O272" s="1"/>
      <c r="P272" s="54" t="s">
        <v>123</v>
      </c>
      <c r="Q272" s="1"/>
      <c r="R272" s="54" t="s">
        <v>123</v>
      </c>
      <c r="S272" s="55" t="s">
        <v>123</v>
      </c>
      <c r="T272" s="1"/>
      <c r="U272" s="54" t="s">
        <v>123</v>
      </c>
      <c r="V272" s="54" t="s">
        <v>123</v>
      </c>
      <c r="W272" s="54" t="s">
        <v>123</v>
      </c>
      <c r="X272" s="1"/>
      <c r="Y272" s="54" t="s">
        <v>123</v>
      </c>
      <c r="Z272" s="54" t="s">
        <v>123</v>
      </c>
      <c r="AA272" s="54" t="s">
        <v>123</v>
      </c>
      <c r="AB272" s="54" t="s">
        <v>123</v>
      </c>
      <c r="AC272" s="54" t="s">
        <v>123</v>
      </c>
      <c r="AD272" s="54" t="s">
        <v>123</v>
      </c>
      <c r="AE272" s="54" t="s">
        <v>123</v>
      </c>
      <c r="AF272" s="54" t="s">
        <v>123</v>
      </c>
      <c r="AG272" s="1"/>
      <c r="AH272" s="54" t="s">
        <v>123</v>
      </c>
      <c r="AI272" s="54" t="s">
        <v>123</v>
      </c>
      <c r="AJ272" s="1"/>
      <c r="AK272" s="1"/>
      <c r="AL272" s="54" t="s">
        <v>123</v>
      </c>
      <c r="AM272" s="1"/>
      <c r="AN272" s="54" t="s">
        <v>123</v>
      </c>
      <c r="AO272" s="1"/>
      <c r="AP272" s="54" t="s">
        <v>123</v>
      </c>
      <c r="AQ272" s="1"/>
      <c r="AR272" s="1"/>
      <c r="AS272" s="1"/>
    </row>
    <row r="273" spans="1:45" x14ac:dyDescent="0.3">
      <c r="A273" s="1" t="str">
        <f t="shared" si="2"/>
        <v>Digitalizaciones de la institución [CSIC. Centro de Ciencias Humanas y Sociales]</v>
      </c>
      <c r="B273" s="1" t="s">
        <v>2517</v>
      </c>
      <c r="C273" s="1" t="s">
        <v>2042</v>
      </c>
      <c r="D273" s="1" t="s">
        <v>854</v>
      </c>
      <c r="E273" s="1" t="s">
        <v>899</v>
      </c>
      <c r="F273" s="56" t="s">
        <v>115</v>
      </c>
      <c r="G273" s="8" t="s">
        <v>93</v>
      </c>
      <c r="H273" s="8" t="s">
        <v>6</v>
      </c>
      <c r="I273" s="8" t="s">
        <v>6</v>
      </c>
      <c r="J273" s="11" t="s">
        <v>123</v>
      </c>
      <c r="K273" s="11" t="s">
        <v>123</v>
      </c>
      <c r="L273" s="11" t="s">
        <v>123</v>
      </c>
      <c r="M273" s="54" t="s">
        <v>123</v>
      </c>
      <c r="N273" s="54" t="s">
        <v>123</v>
      </c>
      <c r="O273" s="1"/>
      <c r="P273" s="54" t="s">
        <v>123</v>
      </c>
      <c r="Q273" s="1"/>
      <c r="R273" s="54" t="s">
        <v>123</v>
      </c>
      <c r="S273" s="55" t="s">
        <v>123</v>
      </c>
      <c r="T273" s="1"/>
      <c r="U273" s="54" t="s">
        <v>123</v>
      </c>
      <c r="V273" s="54" t="s">
        <v>123</v>
      </c>
      <c r="W273" s="54" t="s">
        <v>123</v>
      </c>
      <c r="X273" s="1"/>
      <c r="Y273" s="54" t="s">
        <v>123</v>
      </c>
      <c r="Z273" s="54" t="s">
        <v>123</v>
      </c>
      <c r="AA273" s="54" t="s">
        <v>123</v>
      </c>
      <c r="AB273" s="54" t="s">
        <v>123</v>
      </c>
      <c r="AC273" s="54" t="s">
        <v>123</v>
      </c>
      <c r="AD273" s="54" t="s">
        <v>123</v>
      </c>
      <c r="AE273" s="54" t="s">
        <v>123</v>
      </c>
      <c r="AF273" s="54" t="s">
        <v>123</v>
      </c>
      <c r="AG273" s="1"/>
      <c r="AH273" s="54" t="s">
        <v>123</v>
      </c>
      <c r="AI273" s="54" t="s">
        <v>123</v>
      </c>
      <c r="AJ273" s="1"/>
      <c r="AK273" s="1"/>
      <c r="AL273" s="54" t="s">
        <v>123</v>
      </c>
      <c r="AM273" s="1"/>
      <c r="AN273" s="54" t="s">
        <v>123</v>
      </c>
      <c r="AO273" s="1"/>
      <c r="AP273" s="54" t="s">
        <v>123</v>
      </c>
      <c r="AQ273" s="1"/>
      <c r="AR273" s="1"/>
      <c r="AS273" s="1"/>
    </row>
    <row r="274" spans="1:45" x14ac:dyDescent="0.3">
      <c r="A274" s="1" t="str">
        <f t="shared" si="2"/>
        <v>Digitalizaciones de la institución [CSIC. Centro de Edafología y Biología Aplicada del Segura]</v>
      </c>
      <c r="B274" s="1" t="s">
        <v>2522</v>
      </c>
      <c r="C274" s="1" t="s">
        <v>2042</v>
      </c>
      <c r="D274" s="1" t="s">
        <v>854</v>
      </c>
      <c r="E274" s="1" t="s">
        <v>899</v>
      </c>
      <c r="F274" s="56" t="s">
        <v>115</v>
      </c>
      <c r="G274" s="8" t="s">
        <v>94</v>
      </c>
      <c r="H274" s="8" t="s">
        <v>12</v>
      </c>
      <c r="I274" s="8" t="s">
        <v>12</v>
      </c>
      <c r="J274" s="11" t="s">
        <v>123</v>
      </c>
      <c r="K274" s="11" t="s">
        <v>123</v>
      </c>
      <c r="L274" s="11" t="s">
        <v>123</v>
      </c>
      <c r="M274" s="54" t="s">
        <v>123</v>
      </c>
      <c r="N274" s="54" t="s">
        <v>123</v>
      </c>
      <c r="O274" s="1"/>
      <c r="P274" s="54" t="s">
        <v>123</v>
      </c>
      <c r="Q274" s="1"/>
      <c r="R274" s="54" t="s">
        <v>123</v>
      </c>
      <c r="S274" s="55" t="s">
        <v>123</v>
      </c>
      <c r="T274" s="1"/>
      <c r="U274" s="54" t="s">
        <v>123</v>
      </c>
      <c r="V274" s="54" t="s">
        <v>123</v>
      </c>
      <c r="W274" s="54" t="s">
        <v>123</v>
      </c>
      <c r="X274" s="1"/>
      <c r="Y274" s="54" t="s">
        <v>123</v>
      </c>
      <c r="Z274" s="54" t="s">
        <v>123</v>
      </c>
      <c r="AA274" s="54" t="s">
        <v>123</v>
      </c>
      <c r="AB274" s="54" t="s">
        <v>123</v>
      </c>
      <c r="AC274" s="54" t="s">
        <v>123</v>
      </c>
      <c r="AD274" s="54" t="s">
        <v>123</v>
      </c>
      <c r="AE274" s="54" t="s">
        <v>123</v>
      </c>
      <c r="AF274" s="54" t="s">
        <v>123</v>
      </c>
      <c r="AG274" s="1"/>
      <c r="AH274" s="54" t="s">
        <v>123</v>
      </c>
      <c r="AI274" s="54" t="s">
        <v>123</v>
      </c>
      <c r="AJ274" s="1"/>
      <c r="AK274" s="1"/>
      <c r="AL274" s="54" t="s">
        <v>123</v>
      </c>
      <c r="AM274" s="1"/>
      <c r="AN274" s="54" t="s">
        <v>123</v>
      </c>
      <c r="AO274" s="1"/>
      <c r="AP274" s="54" t="s">
        <v>123</v>
      </c>
      <c r="AQ274" s="1"/>
      <c r="AR274" s="1"/>
      <c r="AS274" s="1"/>
    </row>
    <row r="275" spans="1:45" x14ac:dyDescent="0.3">
      <c r="A275" s="1" t="str">
        <f t="shared" si="2"/>
        <v>Digitalizaciones de la institución [CSIC. Centro de Investigaciones Biológicas Margarita Salas]</v>
      </c>
      <c r="B275" s="1" t="s">
        <v>2525</v>
      </c>
      <c r="C275" s="1" t="s">
        <v>2042</v>
      </c>
      <c r="D275" s="1" t="s">
        <v>854</v>
      </c>
      <c r="E275" s="1" t="s">
        <v>899</v>
      </c>
      <c r="F275" s="56" t="s">
        <v>115</v>
      </c>
      <c r="G275" s="8" t="s">
        <v>93</v>
      </c>
      <c r="H275" s="8" t="s">
        <v>6</v>
      </c>
      <c r="I275" s="8" t="s">
        <v>6</v>
      </c>
      <c r="J275" s="11" t="s">
        <v>123</v>
      </c>
      <c r="K275" s="11" t="s">
        <v>123</v>
      </c>
      <c r="L275" s="11" t="s">
        <v>123</v>
      </c>
      <c r="M275" s="54" t="s">
        <v>123</v>
      </c>
      <c r="N275" s="54" t="s">
        <v>123</v>
      </c>
      <c r="O275" s="1"/>
      <c r="P275" s="54" t="s">
        <v>123</v>
      </c>
      <c r="Q275" s="1"/>
      <c r="R275" s="54" t="s">
        <v>123</v>
      </c>
      <c r="S275" s="55" t="s">
        <v>123</v>
      </c>
      <c r="T275" s="1"/>
      <c r="U275" s="54" t="s">
        <v>123</v>
      </c>
      <c r="V275" s="54" t="s">
        <v>123</v>
      </c>
      <c r="W275" s="54" t="s">
        <v>123</v>
      </c>
      <c r="X275" s="1"/>
      <c r="Y275" s="54" t="s">
        <v>123</v>
      </c>
      <c r="Z275" s="54" t="s">
        <v>123</v>
      </c>
      <c r="AA275" s="54" t="s">
        <v>123</v>
      </c>
      <c r="AB275" s="54" t="s">
        <v>123</v>
      </c>
      <c r="AC275" s="54" t="s">
        <v>123</v>
      </c>
      <c r="AD275" s="54" t="s">
        <v>123</v>
      </c>
      <c r="AE275" s="54" t="s">
        <v>123</v>
      </c>
      <c r="AF275" s="54" t="s">
        <v>123</v>
      </c>
      <c r="AG275" s="1"/>
      <c r="AH275" s="54" t="s">
        <v>123</v>
      </c>
      <c r="AI275" s="54" t="s">
        <v>123</v>
      </c>
      <c r="AJ275" s="1"/>
      <c r="AK275" s="1"/>
      <c r="AL275" s="54" t="s">
        <v>123</v>
      </c>
      <c r="AM275" s="1"/>
      <c r="AN275" s="54" t="s">
        <v>123</v>
      </c>
      <c r="AO275" s="1"/>
      <c r="AP275" s="54" t="s">
        <v>123</v>
      </c>
      <c r="AQ275" s="1"/>
      <c r="AR275" s="1"/>
      <c r="AS275" s="1"/>
    </row>
    <row r="276" spans="1:45" x14ac:dyDescent="0.3">
      <c r="A276" s="1" t="str">
        <f t="shared" ref="A276:A339" si="3">"Digitalizaciones de la institución [" &amp; B276 &amp; "]"</f>
        <v>Digitalizaciones de la institución [CSIC. Centro Mediterráneo de Investigaciones Marinas y Ambientales]</v>
      </c>
      <c r="B276" s="1" t="s">
        <v>2528</v>
      </c>
      <c r="C276" s="1" t="s">
        <v>2042</v>
      </c>
      <c r="D276" s="1" t="s">
        <v>854</v>
      </c>
      <c r="E276" s="1" t="s">
        <v>899</v>
      </c>
      <c r="F276" s="56" t="s">
        <v>115</v>
      </c>
      <c r="G276" s="8" t="s">
        <v>611</v>
      </c>
      <c r="H276" s="8" t="s">
        <v>11</v>
      </c>
      <c r="I276" s="8" t="s">
        <v>11</v>
      </c>
      <c r="J276" s="11" t="s">
        <v>123</v>
      </c>
      <c r="K276" s="11" t="s">
        <v>123</v>
      </c>
      <c r="L276" s="11" t="s">
        <v>123</v>
      </c>
      <c r="M276" s="54" t="s">
        <v>123</v>
      </c>
      <c r="N276" s="54" t="s">
        <v>123</v>
      </c>
      <c r="O276" s="1"/>
      <c r="P276" s="54" t="s">
        <v>123</v>
      </c>
      <c r="Q276" s="1"/>
      <c r="R276" s="54" t="s">
        <v>123</v>
      </c>
      <c r="S276" s="55" t="s">
        <v>123</v>
      </c>
      <c r="T276" s="1"/>
      <c r="U276" s="54" t="s">
        <v>123</v>
      </c>
      <c r="V276" s="54" t="s">
        <v>123</v>
      </c>
      <c r="W276" s="54" t="s">
        <v>123</v>
      </c>
      <c r="X276" s="1"/>
      <c r="Y276" s="54" t="s">
        <v>123</v>
      </c>
      <c r="Z276" s="54" t="s">
        <v>123</v>
      </c>
      <c r="AA276" s="54" t="s">
        <v>123</v>
      </c>
      <c r="AB276" s="54" t="s">
        <v>123</v>
      </c>
      <c r="AC276" s="54" t="s">
        <v>123</v>
      </c>
      <c r="AD276" s="54" t="s">
        <v>123</v>
      </c>
      <c r="AE276" s="54" t="s">
        <v>123</v>
      </c>
      <c r="AF276" s="54" t="s">
        <v>123</v>
      </c>
      <c r="AG276" s="1"/>
      <c r="AH276" s="54" t="s">
        <v>123</v>
      </c>
      <c r="AI276" s="54" t="s">
        <v>123</v>
      </c>
      <c r="AJ276" s="1"/>
      <c r="AK276" s="1"/>
      <c r="AL276" s="54" t="s">
        <v>123</v>
      </c>
      <c r="AM276" s="1"/>
      <c r="AN276" s="54" t="s">
        <v>123</v>
      </c>
      <c r="AO276" s="1"/>
      <c r="AP276" s="54" t="s">
        <v>123</v>
      </c>
      <c r="AQ276" s="1"/>
      <c r="AR276" s="1"/>
      <c r="AS276" s="1"/>
    </row>
    <row r="277" spans="1:45" x14ac:dyDescent="0.3">
      <c r="A277" s="1" t="str">
        <f t="shared" si="3"/>
        <v>Digitalizaciones de la institución [Destilería Manuel Acha]</v>
      </c>
      <c r="B277" s="1" t="s">
        <v>1770</v>
      </c>
      <c r="C277" s="1" t="s">
        <v>1467</v>
      </c>
      <c r="D277" s="1" t="s">
        <v>854</v>
      </c>
      <c r="E277" s="1" t="s">
        <v>309</v>
      </c>
      <c r="F277" s="56" t="s">
        <v>115</v>
      </c>
      <c r="G277" s="8" t="s">
        <v>17</v>
      </c>
      <c r="H277" s="8" t="s">
        <v>97</v>
      </c>
      <c r="I277" s="8" t="s">
        <v>2147</v>
      </c>
      <c r="J277" s="11" t="s">
        <v>123</v>
      </c>
      <c r="K277" s="11" t="s">
        <v>123</v>
      </c>
      <c r="L277" s="11" t="s">
        <v>123</v>
      </c>
      <c r="M277" s="54" t="s">
        <v>123</v>
      </c>
      <c r="N277" s="54" t="s">
        <v>123</v>
      </c>
      <c r="O277" s="1"/>
      <c r="P277" s="54" t="s">
        <v>123</v>
      </c>
      <c r="Q277" s="1"/>
      <c r="R277" s="54" t="s">
        <v>123</v>
      </c>
      <c r="S277" s="55" t="s">
        <v>123</v>
      </c>
      <c r="T277" s="1"/>
      <c r="U277" s="54" t="s">
        <v>123</v>
      </c>
      <c r="V277" s="54" t="s">
        <v>123</v>
      </c>
      <c r="W277" s="54" t="s">
        <v>123</v>
      </c>
      <c r="X277" s="1"/>
      <c r="Y277" s="54" t="s">
        <v>123</v>
      </c>
      <c r="Z277" s="54" t="s">
        <v>123</v>
      </c>
      <c r="AA277" s="54" t="s">
        <v>123</v>
      </c>
      <c r="AB277" s="54" t="s">
        <v>123</v>
      </c>
      <c r="AC277" s="54" t="s">
        <v>123</v>
      </c>
      <c r="AD277" s="54" t="s">
        <v>123</v>
      </c>
      <c r="AE277" s="54" t="s">
        <v>123</v>
      </c>
      <c r="AF277" s="54" t="s">
        <v>123</v>
      </c>
      <c r="AG277" s="1"/>
      <c r="AH277" s="54" t="s">
        <v>123</v>
      </c>
      <c r="AI277" s="54" t="s">
        <v>123</v>
      </c>
      <c r="AJ277" s="1"/>
      <c r="AK277" s="1"/>
      <c r="AL277" s="54" t="s">
        <v>123</v>
      </c>
      <c r="AM277" s="1"/>
      <c r="AN277" s="54" t="s">
        <v>123</v>
      </c>
      <c r="AO277" s="1"/>
      <c r="AP277" s="54" t="s">
        <v>123</v>
      </c>
      <c r="AQ277" s="1"/>
      <c r="AR277" s="1"/>
      <c r="AS277" s="1"/>
    </row>
    <row r="278" spans="1:45" x14ac:dyDescent="0.3">
      <c r="A278" s="1" t="str">
        <f t="shared" si="3"/>
        <v>Digitalizaciones de la institución [Diario de Burgos S.A.U.]</v>
      </c>
      <c r="B278" s="8" t="s">
        <v>1711</v>
      </c>
      <c r="C278" s="1" t="s">
        <v>1467</v>
      </c>
      <c r="D278" s="1" t="s">
        <v>854</v>
      </c>
      <c r="E278" s="1" t="s">
        <v>167</v>
      </c>
      <c r="F278" s="56" t="s">
        <v>115</v>
      </c>
      <c r="G278" s="8" t="s">
        <v>9</v>
      </c>
      <c r="H278" s="8" t="s">
        <v>72</v>
      </c>
      <c r="I278" s="8" t="s">
        <v>72</v>
      </c>
      <c r="J278" s="11" t="s">
        <v>123</v>
      </c>
      <c r="K278" s="11" t="s">
        <v>123</v>
      </c>
      <c r="L278" s="11" t="s">
        <v>123</v>
      </c>
      <c r="M278" s="54" t="s">
        <v>123</v>
      </c>
      <c r="N278" s="54" t="s">
        <v>123</v>
      </c>
      <c r="O278" s="1"/>
      <c r="P278" s="54" t="s">
        <v>123</v>
      </c>
      <c r="Q278" s="1"/>
      <c r="R278" s="54" t="s">
        <v>123</v>
      </c>
      <c r="S278" s="55" t="s">
        <v>123</v>
      </c>
      <c r="T278" s="1"/>
      <c r="U278" s="54" t="s">
        <v>123</v>
      </c>
      <c r="V278" s="54" t="s">
        <v>123</v>
      </c>
      <c r="W278" s="54" t="s">
        <v>123</v>
      </c>
      <c r="X278" s="1"/>
      <c r="Y278" s="54" t="s">
        <v>123</v>
      </c>
      <c r="Z278" s="54" t="s">
        <v>123</v>
      </c>
      <c r="AA278" s="54" t="s">
        <v>123</v>
      </c>
      <c r="AB278" s="54" t="s">
        <v>123</v>
      </c>
      <c r="AC278" s="54" t="s">
        <v>123</v>
      </c>
      <c r="AD278" s="54" t="s">
        <v>123</v>
      </c>
      <c r="AE278" s="54" t="s">
        <v>123</v>
      </c>
      <c r="AF278" s="54" t="s">
        <v>123</v>
      </c>
      <c r="AG278" s="1"/>
      <c r="AH278" s="54" t="s">
        <v>123</v>
      </c>
      <c r="AI278" s="54" t="s">
        <v>123</v>
      </c>
      <c r="AJ278" s="1"/>
      <c r="AK278" s="1"/>
      <c r="AL278" s="54" t="s">
        <v>123</v>
      </c>
      <c r="AM278" s="1"/>
      <c r="AN278" s="54" t="s">
        <v>123</v>
      </c>
      <c r="AO278" s="1"/>
      <c r="AP278" s="54" t="s">
        <v>123</v>
      </c>
      <c r="AQ278" s="1"/>
      <c r="AR278" s="1"/>
      <c r="AS278" s="1"/>
    </row>
    <row r="279" spans="1:45" x14ac:dyDescent="0.3">
      <c r="A279" s="1" t="str">
        <f t="shared" si="3"/>
        <v>Digitalizaciones de la institución [Diputación de Barcelona. Red de Bibliotecas Municipales]</v>
      </c>
      <c r="B279" s="1" t="s">
        <v>1880</v>
      </c>
      <c r="C279" s="1" t="s">
        <v>28</v>
      </c>
      <c r="D279" s="1" t="s">
        <v>854</v>
      </c>
      <c r="E279" s="1" t="s">
        <v>599</v>
      </c>
      <c r="F279" s="56" t="s">
        <v>115</v>
      </c>
      <c r="G279" s="8" t="s">
        <v>16</v>
      </c>
      <c r="H279" s="8" t="s">
        <v>80</v>
      </c>
      <c r="I279" s="8" t="s">
        <v>80</v>
      </c>
      <c r="J279" s="11" t="s">
        <v>123</v>
      </c>
      <c r="K279" s="11" t="s">
        <v>123</v>
      </c>
      <c r="L279" s="11" t="s">
        <v>123</v>
      </c>
      <c r="M279" s="54" t="s">
        <v>123</v>
      </c>
      <c r="N279" s="54" t="s">
        <v>123</v>
      </c>
      <c r="O279" s="1"/>
      <c r="P279" s="54" t="s">
        <v>123</v>
      </c>
      <c r="Q279" s="1"/>
      <c r="R279" s="54" t="s">
        <v>123</v>
      </c>
      <c r="S279" s="55" t="s">
        <v>123</v>
      </c>
      <c r="T279" s="1"/>
      <c r="U279" s="54" t="s">
        <v>123</v>
      </c>
      <c r="V279" s="54" t="s">
        <v>123</v>
      </c>
      <c r="W279" s="54" t="s">
        <v>123</v>
      </c>
      <c r="X279" s="1"/>
      <c r="Y279" s="54" t="s">
        <v>123</v>
      </c>
      <c r="Z279" s="54" t="s">
        <v>123</v>
      </c>
      <c r="AA279" s="54" t="s">
        <v>123</v>
      </c>
      <c r="AB279" s="54" t="s">
        <v>123</v>
      </c>
      <c r="AC279" s="54" t="s">
        <v>123</v>
      </c>
      <c r="AD279" s="54" t="s">
        <v>123</v>
      </c>
      <c r="AE279" s="54" t="s">
        <v>123</v>
      </c>
      <c r="AF279" s="54" t="s">
        <v>123</v>
      </c>
      <c r="AG279" s="1"/>
      <c r="AH279" s="54" t="s">
        <v>123</v>
      </c>
      <c r="AI279" s="54" t="s">
        <v>123</v>
      </c>
      <c r="AJ279" s="1"/>
      <c r="AK279" s="1"/>
      <c r="AL279" s="54" t="s">
        <v>123</v>
      </c>
      <c r="AM279" s="1"/>
      <c r="AN279" s="54" t="s">
        <v>123</v>
      </c>
      <c r="AO279" s="1"/>
      <c r="AP279" s="54" t="s">
        <v>123</v>
      </c>
      <c r="AQ279" s="1"/>
      <c r="AR279" s="1"/>
      <c r="AS279" s="1"/>
    </row>
    <row r="280" spans="1:45" x14ac:dyDescent="0.3">
      <c r="A280" s="1" t="str">
        <f t="shared" si="3"/>
        <v>Digitalizaciones de la institución [Diputación Foral de Álava]</v>
      </c>
      <c r="B280" s="1" t="s">
        <v>1758</v>
      </c>
      <c r="C280" s="1" t="s">
        <v>28</v>
      </c>
      <c r="D280" s="1" t="s">
        <v>854</v>
      </c>
      <c r="E280" s="1" t="s">
        <v>309</v>
      </c>
      <c r="F280" s="56" t="s">
        <v>115</v>
      </c>
      <c r="G280" s="8" t="s">
        <v>17</v>
      </c>
      <c r="H280" s="8" t="s">
        <v>97</v>
      </c>
      <c r="I280" s="8" t="s">
        <v>2054</v>
      </c>
      <c r="J280" s="11" t="s">
        <v>123</v>
      </c>
      <c r="K280" s="11" t="s">
        <v>123</v>
      </c>
      <c r="L280" s="11" t="s">
        <v>123</v>
      </c>
      <c r="M280" s="54" t="s">
        <v>123</v>
      </c>
      <c r="N280" s="54" t="s">
        <v>123</v>
      </c>
      <c r="O280" s="1"/>
      <c r="P280" s="54" t="s">
        <v>123</v>
      </c>
      <c r="Q280" s="1"/>
      <c r="R280" s="54" t="s">
        <v>123</v>
      </c>
      <c r="S280" s="55" t="s">
        <v>123</v>
      </c>
      <c r="T280" s="1"/>
      <c r="U280" s="54" t="s">
        <v>123</v>
      </c>
      <c r="V280" s="54" t="s">
        <v>123</v>
      </c>
      <c r="W280" s="54" t="s">
        <v>123</v>
      </c>
      <c r="X280" s="1"/>
      <c r="Y280" s="54" t="s">
        <v>123</v>
      </c>
      <c r="Z280" s="54" t="s">
        <v>123</v>
      </c>
      <c r="AA280" s="54" t="s">
        <v>123</v>
      </c>
      <c r="AB280" s="54" t="s">
        <v>123</v>
      </c>
      <c r="AC280" s="54" t="s">
        <v>123</v>
      </c>
      <c r="AD280" s="54" t="s">
        <v>123</v>
      </c>
      <c r="AE280" s="54" t="s">
        <v>123</v>
      </c>
      <c r="AF280" s="54" t="s">
        <v>123</v>
      </c>
      <c r="AG280" s="1"/>
      <c r="AH280" s="54" t="s">
        <v>123</v>
      </c>
      <c r="AI280" s="54" t="s">
        <v>123</v>
      </c>
      <c r="AJ280" s="1"/>
      <c r="AK280" s="1"/>
      <c r="AL280" s="54" t="s">
        <v>123</v>
      </c>
      <c r="AM280" s="1"/>
      <c r="AN280" s="54" t="s">
        <v>123</v>
      </c>
      <c r="AO280" s="1"/>
      <c r="AP280" s="54" t="s">
        <v>123</v>
      </c>
      <c r="AQ280" s="1"/>
      <c r="AR280" s="1"/>
      <c r="AS280" s="1"/>
    </row>
    <row r="281" spans="1:45" x14ac:dyDescent="0.3">
      <c r="A281" s="1" t="str">
        <f t="shared" si="3"/>
        <v>Digitalizaciones de la institución [Diputación Foral de Guipúzcoa]</v>
      </c>
      <c r="B281" s="1" t="s">
        <v>2542</v>
      </c>
      <c r="C281" s="1" t="s">
        <v>28</v>
      </c>
      <c r="D281" s="1" t="s">
        <v>854</v>
      </c>
      <c r="E281" s="1" t="s">
        <v>309</v>
      </c>
      <c r="F281" s="56" t="s">
        <v>115</v>
      </c>
      <c r="G281" s="8" t="s">
        <v>17</v>
      </c>
      <c r="H281" s="8" t="s">
        <v>98</v>
      </c>
      <c r="I281" s="8" t="s">
        <v>1491</v>
      </c>
      <c r="J281" s="11" t="s">
        <v>123</v>
      </c>
      <c r="K281" s="11" t="s">
        <v>123</v>
      </c>
      <c r="L281" s="11" t="s">
        <v>123</v>
      </c>
      <c r="M281" s="54" t="s">
        <v>123</v>
      </c>
      <c r="N281" s="54" t="s">
        <v>123</v>
      </c>
      <c r="O281" s="1"/>
      <c r="P281" s="54" t="s">
        <v>123</v>
      </c>
      <c r="Q281" s="1"/>
      <c r="R281" s="54" t="s">
        <v>123</v>
      </c>
      <c r="S281" s="55" t="s">
        <v>123</v>
      </c>
      <c r="T281" s="1"/>
      <c r="U281" s="54" t="s">
        <v>123</v>
      </c>
      <c r="V281" s="54" t="s">
        <v>123</v>
      </c>
      <c r="W281" s="54" t="s">
        <v>123</v>
      </c>
      <c r="X281" s="1"/>
      <c r="Y281" s="54" t="s">
        <v>123</v>
      </c>
      <c r="Z281" s="54" t="s">
        <v>123</v>
      </c>
      <c r="AA281" s="54" t="s">
        <v>123</v>
      </c>
      <c r="AB281" s="54" t="s">
        <v>123</v>
      </c>
      <c r="AC281" s="54" t="s">
        <v>123</v>
      </c>
      <c r="AD281" s="54" t="s">
        <v>123</v>
      </c>
      <c r="AE281" s="54" t="s">
        <v>123</v>
      </c>
      <c r="AF281" s="54" t="s">
        <v>123</v>
      </c>
      <c r="AG281" s="1"/>
      <c r="AH281" s="54" t="s">
        <v>123</v>
      </c>
      <c r="AI281" s="54" t="s">
        <v>123</v>
      </c>
      <c r="AJ281" s="1"/>
      <c r="AK281" s="1"/>
      <c r="AL281" s="54" t="s">
        <v>123</v>
      </c>
      <c r="AM281" s="1"/>
      <c r="AN281" s="54" t="s">
        <v>123</v>
      </c>
      <c r="AO281" s="1"/>
      <c r="AP281" s="54" t="s">
        <v>123</v>
      </c>
      <c r="AQ281" s="1"/>
      <c r="AR281" s="1"/>
      <c r="AS281" s="1"/>
    </row>
    <row r="282" spans="1:45" x14ac:dyDescent="0.3">
      <c r="A282" s="1" t="str">
        <f t="shared" si="3"/>
        <v>Digitalizaciones de la institución [Diputación Foral de Vizcaya]</v>
      </c>
      <c r="B282" s="1" t="s">
        <v>2541</v>
      </c>
      <c r="C282" s="1" t="s">
        <v>28</v>
      </c>
      <c r="D282" s="1" t="s">
        <v>854</v>
      </c>
      <c r="E282" s="1" t="s">
        <v>309</v>
      </c>
      <c r="F282" s="56" t="s">
        <v>115</v>
      </c>
      <c r="G282" s="8" t="s">
        <v>17</v>
      </c>
      <c r="H282" s="8" t="s">
        <v>99</v>
      </c>
      <c r="I282" s="8" t="s">
        <v>1383</v>
      </c>
      <c r="J282" s="11" t="s">
        <v>123</v>
      </c>
      <c r="K282" s="11" t="s">
        <v>123</v>
      </c>
      <c r="L282" s="11" t="s">
        <v>123</v>
      </c>
      <c r="M282" s="54" t="s">
        <v>123</v>
      </c>
      <c r="N282" s="54" t="s">
        <v>123</v>
      </c>
      <c r="O282" s="1"/>
      <c r="P282" s="54" t="s">
        <v>123</v>
      </c>
      <c r="Q282" s="1"/>
      <c r="R282" s="54" t="s">
        <v>123</v>
      </c>
      <c r="S282" s="55" t="s">
        <v>123</v>
      </c>
      <c r="T282" s="1"/>
      <c r="U282" s="54" t="s">
        <v>123</v>
      </c>
      <c r="V282" s="54" t="s">
        <v>123</v>
      </c>
      <c r="W282" s="54" t="s">
        <v>123</v>
      </c>
      <c r="X282" s="1"/>
      <c r="Y282" s="54" t="s">
        <v>123</v>
      </c>
      <c r="Z282" s="54" t="s">
        <v>123</v>
      </c>
      <c r="AA282" s="54" t="s">
        <v>123</v>
      </c>
      <c r="AB282" s="54" t="s">
        <v>123</v>
      </c>
      <c r="AC282" s="54" t="s">
        <v>123</v>
      </c>
      <c r="AD282" s="54" t="s">
        <v>123</v>
      </c>
      <c r="AE282" s="54" t="s">
        <v>123</v>
      </c>
      <c r="AF282" s="54" t="s">
        <v>123</v>
      </c>
      <c r="AG282" s="1"/>
      <c r="AH282" s="54" t="s">
        <v>123</v>
      </c>
      <c r="AI282" s="54" t="s">
        <v>123</v>
      </c>
      <c r="AJ282" s="1"/>
      <c r="AK282" s="1"/>
      <c r="AL282" s="54" t="s">
        <v>123</v>
      </c>
      <c r="AM282" s="1"/>
      <c r="AN282" s="54" t="s">
        <v>123</v>
      </c>
      <c r="AO282" s="1"/>
      <c r="AP282" s="54" t="s">
        <v>123</v>
      </c>
      <c r="AQ282" s="1"/>
      <c r="AR282" s="1"/>
      <c r="AS282" s="1"/>
    </row>
    <row r="283" spans="1:45" x14ac:dyDescent="0.3">
      <c r="A283" s="1" t="str">
        <f t="shared" si="3"/>
        <v>Digitalizaciones de la institución [Diputación Provincial de Albacete]</v>
      </c>
      <c r="B283" s="1" t="s">
        <v>1582</v>
      </c>
      <c r="C283" s="1" t="s">
        <v>28</v>
      </c>
      <c r="D283" s="1" t="s">
        <v>854</v>
      </c>
      <c r="E283" s="1" t="s">
        <v>1142</v>
      </c>
      <c r="F283" s="56" t="s">
        <v>115</v>
      </c>
      <c r="G283" s="8" t="s">
        <v>15</v>
      </c>
      <c r="H283" s="8" t="s">
        <v>66</v>
      </c>
      <c r="I283" s="8" t="s">
        <v>66</v>
      </c>
      <c r="J283" s="11" t="s">
        <v>123</v>
      </c>
      <c r="K283" s="11" t="s">
        <v>123</v>
      </c>
      <c r="L283" s="11" t="s">
        <v>123</v>
      </c>
      <c r="M283" s="54" t="s">
        <v>123</v>
      </c>
      <c r="N283" s="54" t="s">
        <v>123</v>
      </c>
      <c r="O283" s="1"/>
      <c r="P283" s="54" t="s">
        <v>123</v>
      </c>
      <c r="Q283" s="1"/>
      <c r="R283" s="54" t="s">
        <v>123</v>
      </c>
      <c r="S283" s="55" t="s">
        <v>123</v>
      </c>
      <c r="T283" s="1"/>
      <c r="U283" s="54" t="s">
        <v>123</v>
      </c>
      <c r="V283" s="54" t="s">
        <v>123</v>
      </c>
      <c r="W283" s="54" t="s">
        <v>123</v>
      </c>
      <c r="X283" s="1"/>
      <c r="Y283" s="54" t="s">
        <v>123</v>
      </c>
      <c r="Z283" s="54" t="s">
        <v>123</v>
      </c>
      <c r="AA283" s="54" t="s">
        <v>123</v>
      </c>
      <c r="AB283" s="54" t="s">
        <v>123</v>
      </c>
      <c r="AC283" s="54" t="s">
        <v>123</v>
      </c>
      <c r="AD283" s="54" t="s">
        <v>123</v>
      </c>
      <c r="AE283" s="54" t="s">
        <v>123</v>
      </c>
      <c r="AF283" s="54" t="s">
        <v>123</v>
      </c>
      <c r="AG283" s="1"/>
      <c r="AH283" s="54" t="s">
        <v>123</v>
      </c>
      <c r="AI283" s="54" t="s">
        <v>123</v>
      </c>
      <c r="AJ283" s="1"/>
      <c r="AK283" s="1"/>
      <c r="AL283" s="54" t="s">
        <v>123</v>
      </c>
      <c r="AM283" s="1"/>
      <c r="AN283" s="54" t="s">
        <v>123</v>
      </c>
      <c r="AO283" s="1"/>
      <c r="AP283" s="54" t="s">
        <v>123</v>
      </c>
      <c r="AQ283" s="1"/>
      <c r="AR283" s="1"/>
      <c r="AS283" s="1"/>
    </row>
    <row r="284" spans="1:45" x14ac:dyDescent="0.3">
      <c r="A284" s="1" t="str">
        <f t="shared" si="3"/>
        <v>Digitalizaciones de la institución [Diputación Provincial de Badajoz]</v>
      </c>
      <c r="B284" s="1" t="s">
        <v>2005</v>
      </c>
      <c r="C284" s="1" t="s">
        <v>28</v>
      </c>
      <c r="D284" s="1" t="s">
        <v>854</v>
      </c>
      <c r="E284" s="1" t="s">
        <v>989</v>
      </c>
      <c r="F284" s="56" t="s">
        <v>115</v>
      </c>
      <c r="G284" s="8" t="s">
        <v>18</v>
      </c>
      <c r="H284" s="8" t="s">
        <v>87</v>
      </c>
      <c r="I284" s="8" t="s">
        <v>87</v>
      </c>
      <c r="J284" s="11" t="s">
        <v>123</v>
      </c>
      <c r="K284" s="11" t="s">
        <v>123</v>
      </c>
      <c r="L284" s="11" t="s">
        <v>123</v>
      </c>
      <c r="M284" s="54" t="s">
        <v>123</v>
      </c>
      <c r="N284" s="54" t="s">
        <v>123</v>
      </c>
      <c r="O284" s="1"/>
      <c r="P284" s="54" t="s">
        <v>123</v>
      </c>
      <c r="Q284" s="1"/>
      <c r="R284" s="54" t="s">
        <v>123</v>
      </c>
      <c r="S284" s="55" t="s">
        <v>123</v>
      </c>
      <c r="T284" s="1"/>
      <c r="U284" s="54" t="s">
        <v>123</v>
      </c>
      <c r="V284" s="54" t="s">
        <v>123</v>
      </c>
      <c r="W284" s="54" t="s">
        <v>123</v>
      </c>
      <c r="X284" s="1"/>
      <c r="Y284" s="54" t="s">
        <v>123</v>
      </c>
      <c r="Z284" s="54" t="s">
        <v>123</v>
      </c>
      <c r="AA284" s="54" t="s">
        <v>123</v>
      </c>
      <c r="AB284" s="54" t="s">
        <v>123</v>
      </c>
      <c r="AC284" s="54" t="s">
        <v>123</v>
      </c>
      <c r="AD284" s="54" t="s">
        <v>123</v>
      </c>
      <c r="AE284" s="54" t="s">
        <v>123</v>
      </c>
      <c r="AF284" s="54" t="s">
        <v>123</v>
      </c>
      <c r="AG284" s="1"/>
      <c r="AH284" s="54" t="s">
        <v>123</v>
      </c>
      <c r="AI284" s="54" t="s">
        <v>123</v>
      </c>
      <c r="AJ284" s="1"/>
      <c r="AK284" s="1"/>
      <c r="AL284" s="54" t="s">
        <v>123</v>
      </c>
      <c r="AM284" s="1"/>
      <c r="AN284" s="54" t="s">
        <v>123</v>
      </c>
      <c r="AO284" s="1"/>
      <c r="AP284" s="54" t="s">
        <v>123</v>
      </c>
      <c r="AQ284" s="1"/>
      <c r="AR284" s="1"/>
      <c r="AS284" s="1"/>
    </row>
    <row r="285" spans="1:45" x14ac:dyDescent="0.3">
      <c r="A285" s="1" t="str">
        <f t="shared" si="3"/>
        <v>Digitalizaciones de la institución [Diputación Provincial de Burgos. Archivo]</v>
      </c>
      <c r="B285" s="8" t="s">
        <v>2365</v>
      </c>
      <c r="C285" s="1" t="s">
        <v>25</v>
      </c>
      <c r="D285" s="1" t="s">
        <v>854</v>
      </c>
      <c r="E285" s="1" t="s">
        <v>590</v>
      </c>
      <c r="F285" s="56" t="s">
        <v>115</v>
      </c>
      <c r="G285" s="8" t="s">
        <v>9</v>
      </c>
      <c r="H285" s="8" t="s">
        <v>72</v>
      </c>
      <c r="I285" s="8" t="s">
        <v>72</v>
      </c>
      <c r="J285" s="11" t="s">
        <v>123</v>
      </c>
      <c r="K285" s="11" t="s">
        <v>123</v>
      </c>
      <c r="L285" s="11" t="s">
        <v>123</v>
      </c>
      <c r="M285" s="54" t="s">
        <v>123</v>
      </c>
      <c r="N285" s="54" t="s">
        <v>123</v>
      </c>
      <c r="O285" s="1"/>
      <c r="P285" s="54" t="s">
        <v>123</v>
      </c>
      <c r="Q285" s="1"/>
      <c r="R285" s="54" t="s">
        <v>123</v>
      </c>
      <c r="S285" s="55" t="s">
        <v>123</v>
      </c>
      <c r="T285" s="1"/>
      <c r="U285" s="54" t="s">
        <v>123</v>
      </c>
      <c r="V285" s="54" t="s">
        <v>123</v>
      </c>
      <c r="W285" s="54" t="s">
        <v>123</v>
      </c>
      <c r="X285" s="1"/>
      <c r="Y285" s="54" t="s">
        <v>123</v>
      </c>
      <c r="Z285" s="54" t="s">
        <v>123</v>
      </c>
      <c r="AA285" s="54" t="s">
        <v>123</v>
      </c>
      <c r="AB285" s="54" t="s">
        <v>123</v>
      </c>
      <c r="AC285" s="54" t="s">
        <v>123</v>
      </c>
      <c r="AD285" s="54" t="s">
        <v>123</v>
      </c>
      <c r="AE285" s="54" t="s">
        <v>123</v>
      </c>
      <c r="AF285" s="54" t="s">
        <v>123</v>
      </c>
      <c r="AG285" s="1"/>
      <c r="AH285" s="54" t="s">
        <v>123</v>
      </c>
      <c r="AI285" s="54" t="s">
        <v>123</v>
      </c>
      <c r="AJ285" s="1"/>
      <c r="AK285" s="1"/>
      <c r="AL285" s="54" t="s">
        <v>123</v>
      </c>
      <c r="AM285" s="1"/>
      <c r="AN285" s="54" t="s">
        <v>123</v>
      </c>
      <c r="AO285" s="1"/>
      <c r="AP285" s="54" t="s">
        <v>123</v>
      </c>
      <c r="AQ285" s="1"/>
      <c r="AR285" s="1"/>
      <c r="AS285" s="1"/>
    </row>
    <row r="286" spans="1:45" x14ac:dyDescent="0.3">
      <c r="A286" s="1" t="str">
        <f t="shared" si="3"/>
        <v>Digitalizaciones de la institución [Diputación Provincial de Granada. Biblioteca]</v>
      </c>
      <c r="B286" s="1" t="s">
        <v>1899</v>
      </c>
      <c r="C286" s="1" t="s">
        <v>28</v>
      </c>
      <c r="D286" s="1" t="s">
        <v>854</v>
      </c>
      <c r="E286" s="1" t="s">
        <v>620</v>
      </c>
      <c r="F286" s="56" t="s">
        <v>115</v>
      </c>
      <c r="G286" s="8" t="s">
        <v>4</v>
      </c>
      <c r="H286" s="8" t="s">
        <v>55</v>
      </c>
      <c r="I286" s="8" t="s">
        <v>55</v>
      </c>
      <c r="J286" s="11" t="s">
        <v>123</v>
      </c>
      <c r="K286" s="11" t="s">
        <v>123</v>
      </c>
      <c r="L286" s="11" t="s">
        <v>123</v>
      </c>
      <c r="M286" s="54" t="s">
        <v>123</v>
      </c>
      <c r="N286" s="54" t="s">
        <v>123</v>
      </c>
      <c r="O286" s="1"/>
      <c r="P286" s="54" t="s">
        <v>123</v>
      </c>
      <c r="Q286" s="1"/>
      <c r="R286" s="54" t="s">
        <v>123</v>
      </c>
      <c r="S286" s="55" t="s">
        <v>123</v>
      </c>
      <c r="T286" s="1"/>
      <c r="U286" s="54" t="s">
        <v>123</v>
      </c>
      <c r="V286" s="54" t="s">
        <v>123</v>
      </c>
      <c r="W286" s="54" t="s">
        <v>123</v>
      </c>
      <c r="X286" s="1"/>
      <c r="Y286" s="54" t="s">
        <v>123</v>
      </c>
      <c r="Z286" s="54" t="s">
        <v>123</v>
      </c>
      <c r="AA286" s="54" t="s">
        <v>123</v>
      </c>
      <c r="AB286" s="54" t="s">
        <v>123</v>
      </c>
      <c r="AC286" s="54" t="s">
        <v>123</v>
      </c>
      <c r="AD286" s="54" t="s">
        <v>123</v>
      </c>
      <c r="AE286" s="54" t="s">
        <v>123</v>
      </c>
      <c r="AF286" s="54" t="s">
        <v>123</v>
      </c>
      <c r="AG286" s="1"/>
      <c r="AH286" s="54" t="s">
        <v>123</v>
      </c>
      <c r="AI286" s="54" t="s">
        <v>123</v>
      </c>
      <c r="AJ286" s="1"/>
      <c r="AK286" s="1"/>
      <c r="AL286" s="54" t="s">
        <v>123</v>
      </c>
      <c r="AM286" s="1"/>
      <c r="AN286" s="54" t="s">
        <v>123</v>
      </c>
      <c r="AO286" s="1"/>
      <c r="AP286" s="54" t="s">
        <v>123</v>
      </c>
      <c r="AQ286" s="1"/>
      <c r="AR286" s="1"/>
      <c r="AS286" s="1"/>
    </row>
    <row r="287" spans="1:45" x14ac:dyDescent="0.3">
      <c r="A287" s="1" t="str">
        <f t="shared" si="3"/>
        <v>Digitalizaciones de la institución [Diputación Provincial de La Coruña. Biblioteca]</v>
      </c>
      <c r="B287" s="1" t="s">
        <v>1908</v>
      </c>
      <c r="C287" s="1" t="s">
        <v>28</v>
      </c>
      <c r="D287" s="1" t="s">
        <v>854</v>
      </c>
      <c r="E287" s="1" t="s">
        <v>646</v>
      </c>
      <c r="F287" s="56" t="s">
        <v>115</v>
      </c>
      <c r="G287" s="8" t="s">
        <v>2</v>
      </c>
      <c r="H287" s="8" t="s">
        <v>89</v>
      </c>
      <c r="I287" s="8" t="s">
        <v>89</v>
      </c>
      <c r="J287" s="11" t="s">
        <v>123</v>
      </c>
      <c r="K287" s="11" t="s">
        <v>123</v>
      </c>
      <c r="L287" s="11" t="s">
        <v>123</v>
      </c>
      <c r="M287" s="54" t="s">
        <v>123</v>
      </c>
      <c r="N287" s="54" t="s">
        <v>123</v>
      </c>
      <c r="O287" s="1"/>
      <c r="P287" s="54" t="s">
        <v>123</v>
      </c>
      <c r="Q287" s="1"/>
      <c r="R287" s="54" t="s">
        <v>123</v>
      </c>
      <c r="S287" s="55" t="s">
        <v>123</v>
      </c>
      <c r="T287" s="1"/>
      <c r="U287" s="54" t="s">
        <v>123</v>
      </c>
      <c r="V287" s="54" t="s">
        <v>123</v>
      </c>
      <c r="W287" s="54" t="s">
        <v>123</v>
      </c>
      <c r="X287" s="1"/>
      <c r="Y287" s="54" t="s">
        <v>123</v>
      </c>
      <c r="Z287" s="54" t="s">
        <v>123</v>
      </c>
      <c r="AA287" s="54" t="s">
        <v>123</v>
      </c>
      <c r="AB287" s="54" t="s">
        <v>123</v>
      </c>
      <c r="AC287" s="54" t="s">
        <v>123</v>
      </c>
      <c r="AD287" s="54" t="s">
        <v>123</v>
      </c>
      <c r="AE287" s="54" t="s">
        <v>123</v>
      </c>
      <c r="AF287" s="54" t="s">
        <v>123</v>
      </c>
      <c r="AG287" s="1"/>
      <c r="AH287" s="54" t="s">
        <v>123</v>
      </c>
      <c r="AI287" s="54" t="s">
        <v>123</v>
      </c>
      <c r="AJ287" s="1"/>
      <c r="AK287" s="1"/>
      <c r="AL287" s="54" t="s">
        <v>123</v>
      </c>
      <c r="AM287" s="1"/>
      <c r="AN287" s="54" t="s">
        <v>123</v>
      </c>
      <c r="AO287" s="1"/>
      <c r="AP287" s="54" t="s">
        <v>123</v>
      </c>
      <c r="AQ287" s="1"/>
      <c r="AR287" s="1"/>
      <c r="AS287" s="1"/>
    </row>
    <row r="288" spans="1:45" ht="28.8" x14ac:dyDescent="0.3">
      <c r="A288" s="1" t="str">
        <f t="shared" si="3"/>
        <v>Digitalizaciones de la institución [Diputación Provincial de León. Biblioteca Domínguez Berrueta]</v>
      </c>
      <c r="B288" s="8" t="s">
        <v>1815</v>
      </c>
      <c r="C288" s="1" t="s">
        <v>28</v>
      </c>
      <c r="D288" s="1" t="s">
        <v>854</v>
      </c>
      <c r="E288" s="1" t="s">
        <v>590</v>
      </c>
      <c r="F288" s="56" t="s">
        <v>115</v>
      </c>
      <c r="G288" s="8" t="s">
        <v>9</v>
      </c>
      <c r="H288" s="8" t="s">
        <v>73</v>
      </c>
      <c r="I288" s="8" t="s">
        <v>73</v>
      </c>
      <c r="J288" s="11" t="s">
        <v>123</v>
      </c>
      <c r="K288" s="11" t="s">
        <v>123</v>
      </c>
      <c r="L288" s="11" t="s">
        <v>123</v>
      </c>
      <c r="M288" s="54" t="s">
        <v>123</v>
      </c>
      <c r="N288" s="54" t="s">
        <v>123</v>
      </c>
      <c r="O288" s="1"/>
      <c r="P288" s="54" t="s">
        <v>123</v>
      </c>
      <c r="Q288" s="1"/>
      <c r="R288" s="54" t="s">
        <v>123</v>
      </c>
      <c r="S288" s="55" t="s">
        <v>123</v>
      </c>
      <c r="T288" s="1"/>
      <c r="U288" s="54" t="s">
        <v>123</v>
      </c>
      <c r="V288" s="54" t="s">
        <v>123</v>
      </c>
      <c r="W288" s="54" t="s">
        <v>123</v>
      </c>
      <c r="X288" s="1"/>
      <c r="Y288" s="54" t="s">
        <v>123</v>
      </c>
      <c r="Z288" s="54" t="s">
        <v>123</v>
      </c>
      <c r="AA288" s="54" t="s">
        <v>123</v>
      </c>
      <c r="AB288" s="54" t="s">
        <v>123</v>
      </c>
      <c r="AC288" s="54" t="s">
        <v>123</v>
      </c>
      <c r="AD288" s="54" t="s">
        <v>123</v>
      </c>
      <c r="AE288" s="54" t="s">
        <v>123</v>
      </c>
      <c r="AF288" s="54" t="s">
        <v>123</v>
      </c>
      <c r="AG288" s="1"/>
      <c r="AH288" s="54" t="s">
        <v>123</v>
      </c>
      <c r="AI288" s="54" t="s">
        <v>123</v>
      </c>
      <c r="AJ288" s="1"/>
      <c r="AK288" s="1"/>
      <c r="AL288" s="54" t="s">
        <v>123</v>
      </c>
      <c r="AM288" s="1"/>
      <c r="AN288" s="54" t="s">
        <v>123</v>
      </c>
      <c r="AO288" s="1"/>
      <c r="AP288" s="54" t="s">
        <v>123</v>
      </c>
      <c r="AQ288" s="1"/>
      <c r="AR288" s="1"/>
      <c r="AS288" s="1"/>
    </row>
    <row r="289" spans="1:45" ht="28.8" x14ac:dyDescent="0.3">
      <c r="A289" s="1" t="str">
        <f t="shared" si="3"/>
        <v>Digitalizaciones de la institución [Diputación Provincial de León. Instituto Leonés de Cultura]</v>
      </c>
      <c r="B289" s="8" t="s">
        <v>1829</v>
      </c>
      <c r="C289" s="1" t="s">
        <v>2043</v>
      </c>
      <c r="D289" s="1" t="s">
        <v>854</v>
      </c>
      <c r="E289" s="1" t="s">
        <v>590</v>
      </c>
      <c r="F289" s="56" t="s">
        <v>115</v>
      </c>
      <c r="G289" s="8" t="s">
        <v>9</v>
      </c>
      <c r="H289" s="8" t="s">
        <v>73</v>
      </c>
      <c r="I289" s="8" t="s">
        <v>73</v>
      </c>
      <c r="J289" s="11" t="s">
        <v>123</v>
      </c>
      <c r="K289" s="11" t="s">
        <v>123</v>
      </c>
      <c r="L289" s="11" t="s">
        <v>123</v>
      </c>
      <c r="M289" s="54" t="s">
        <v>123</v>
      </c>
      <c r="N289" s="54" t="s">
        <v>123</v>
      </c>
      <c r="O289" s="1"/>
      <c r="P289" s="54" t="s">
        <v>123</v>
      </c>
      <c r="Q289" s="1"/>
      <c r="R289" s="54" t="s">
        <v>123</v>
      </c>
      <c r="S289" s="55" t="s">
        <v>123</v>
      </c>
      <c r="T289" s="1"/>
      <c r="U289" s="54" t="s">
        <v>123</v>
      </c>
      <c r="V289" s="54" t="s">
        <v>123</v>
      </c>
      <c r="W289" s="54" t="s">
        <v>123</v>
      </c>
      <c r="X289" s="1"/>
      <c r="Y289" s="54" t="s">
        <v>123</v>
      </c>
      <c r="Z289" s="54" t="s">
        <v>123</v>
      </c>
      <c r="AA289" s="54" t="s">
        <v>123</v>
      </c>
      <c r="AB289" s="54" t="s">
        <v>123</v>
      </c>
      <c r="AC289" s="54" t="s">
        <v>123</v>
      </c>
      <c r="AD289" s="54" t="s">
        <v>123</v>
      </c>
      <c r="AE289" s="54" t="s">
        <v>123</v>
      </c>
      <c r="AF289" s="54" t="s">
        <v>123</v>
      </c>
      <c r="AG289" s="1"/>
      <c r="AH289" s="54" t="s">
        <v>123</v>
      </c>
      <c r="AI289" s="54" t="s">
        <v>123</v>
      </c>
      <c r="AJ289" s="1"/>
      <c r="AK289" s="1"/>
      <c r="AL289" s="54" t="s">
        <v>123</v>
      </c>
      <c r="AM289" s="1"/>
      <c r="AN289" s="54" t="s">
        <v>123</v>
      </c>
      <c r="AO289" s="1"/>
      <c r="AP289" s="54" t="s">
        <v>123</v>
      </c>
      <c r="AQ289" s="1"/>
      <c r="AR289" s="1"/>
      <c r="AS289" s="1"/>
    </row>
    <row r="290" spans="1:45" x14ac:dyDescent="0.3">
      <c r="A290" s="1" t="str">
        <f t="shared" si="3"/>
        <v>Digitalizaciones de la institución [Diputación Provincial de Lugo. Archivo]</v>
      </c>
      <c r="B290" s="1" t="s">
        <v>2367</v>
      </c>
      <c r="C290" s="1" t="s">
        <v>25</v>
      </c>
      <c r="D290" s="1" t="s">
        <v>854</v>
      </c>
      <c r="E290" s="1" t="s">
        <v>646</v>
      </c>
      <c r="F290" s="56" t="s">
        <v>115</v>
      </c>
      <c r="G290" s="8" t="s">
        <v>2</v>
      </c>
      <c r="H290" s="8" t="s">
        <v>90</v>
      </c>
      <c r="I290" s="8" t="s">
        <v>90</v>
      </c>
      <c r="J290" s="11" t="s">
        <v>123</v>
      </c>
      <c r="K290" s="11" t="s">
        <v>123</v>
      </c>
      <c r="L290" s="11" t="s">
        <v>123</v>
      </c>
      <c r="M290" s="54" t="s">
        <v>123</v>
      </c>
      <c r="N290" s="54" t="s">
        <v>123</v>
      </c>
      <c r="O290" s="1"/>
      <c r="P290" s="54" t="s">
        <v>123</v>
      </c>
      <c r="Q290" s="1"/>
      <c r="R290" s="54" t="s">
        <v>123</v>
      </c>
      <c r="S290" s="55" t="s">
        <v>123</v>
      </c>
      <c r="T290" s="1"/>
      <c r="U290" s="54" t="s">
        <v>123</v>
      </c>
      <c r="V290" s="54" t="s">
        <v>123</v>
      </c>
      <c r="W290" s="54" t="s">
        <v>123</v>
      </c>
      <c r="X290" s="1"/>
      <c r="Y290" s="54" t="s">
        <v>123</v>
      </c>
      <c r="Z290" s="54" t="s">
        <v>123</v>
      </c>
      <c r="AA290" s="54" t="s">
        <v>123</v>
      </c>
      <c r="AB290" s="54" t="s">
        <v>123</v>
      </c>
      <c r="AC290" s="54" t="s">
        <v>123</v>
      </c>
      <c r="AD290" s="54" t="s">
        <v>123</v>
      </c>
      <c r="AE290" s="54" t="s">
        <v>123</v>
      </c>
      <c r="AF290" s="54" t="s">
        <v>123</v>
      </c>
      <c r="AG290" s="1"/>
      <c r="AH290" s="54" t="s">
        <v>123</v>
      </c>
      <c r="AI290" s="54" t="s">
        <v>123</v>
      </c>
      <c r="AJ290" s="1"/>
      <c r="AK290" s="1"/>
      <c r="AL290" s="54" t="s">
        <v>123</v>
      </c>
      <c r="AM290" s="1"/>
      <c r="AN290" s="54" t="s">
        <v>123</v>
      </c>
      <c r="AO290" s="1"/>
      <c r="AP290" s="54" t="s">
        <v>123</v>
      </c>
      <c r="AQ290" s="1"/>
      <c r="AR290" s="1"/>
      <c r="AS290" s="1"/>
    </row>
    <row r="291" spans="1:45" ht="28.8" x14ac:dyDescent="0.3">
      <c r="A291" s="1" t="str">
        <f t="shared" si="3"/>
        <v>Digitalizaciones de la institución [Diputación Provincial de Málaga. Biblioteca Cánovas del Castillo]</v>
      </c>
      <c r="B291" s="8" t="s">
        <v>2423</v>
      </c>
      <c r="C291" s="1" t="s">
        <v>1897</v>
      </c>
      <c r="D291" s="1" t="s">
        <v>854</v>
      </c>
      <c r="E291" s="1" t="s">
        <v>1577</v>
      </c>
      <c r="F291" s="56" t="s">
        <v>115</v>
      </c>
      <c r="G291" s="8" t="s">
        <v>4</v>
      </c>
      <c r="H291" s="8" t="s">
        <v>58</v>
      </c>
      <c r="I291" s="8" t="s">
        <v>58</v>
      </c>
      <c r="J291" s="11" t="s">
        <v>123</v>
      </c>
      <c r="K291" s="11" t="s">
        <v>123</v>
      </c>
      <c r="L291" s="11" t="s">
        <v>123</v>
      </c>
      <c r="M291" s="54" t="s">
        <v>123</v>
      </c>
      <c r="N291" s="54" t="s">
        <v>123</v>
      </c>
      <c r="O291" s="1"/>
      <c r="P291" s="54" t="s">
        <v>123</v>
      </c>
      <c r="Q291" s="1"/>
      <c r="R291" s="54" t="s">
        <v>123</v>
      </c>
      <c r="S291" s="55" t="s">
        <v>123</v>
      </c>
      <c r="T291" s="1"/>
      <c r="U291" s="54" t="s">
        <v>123</v>
      </c>
      <c r="V291" s="54" t="s">
        <v>123</v>
      </c>
      <c r="W291" s="54" t="s">
        <v>123</v>
      </c>
      <c r="X291" s="1"/>
      <c r="Y291" s="54" t="s">
        <v>123</v>
      </c>
      <c r="Z291" s="54" t="s">
        <v>123</v>
      </c>
      <c r="AA291" s="54" t="s">
        <v>123</v>
      </c>
      <c r="AB291" s="54" t="s">
        <v>123</v>
      </c>
      <c r="AC291" s="54" t="s">
        <v>123</v>
      </c>
      <c r="AD291" s="54" t="s">
        <v>123</v>
      </c>
      <c r="AE291" s="54" t="s">
        <v>123</v>
      </c>
      <c r="AF291" s="54" t="s">
        <v>123</v>
      </c>
      <c r="AG291" s="1"/>
      <c r="AH291" s="54" t="s">
        <v>123</v>
      </c>
      <c r="AI291" s="54" t="s">
        <v>123</v>
      </c>
      <c r="AJ291" s="1"/>
      <c r="AK291" s="1"/>
      <c r="AL291" s="54" t="s">
        <v>123</v>
      </c>
      <c r="AM291" s="1"/>
      <c r="AN291" s="54" t="s">
        <v>123</v>
      </c>
      <c r="AO291" s="1"/>
      <c r="AP291" s="54" t="s">
        <v>123</v>
      </c>
      <c r="AQ291" s="1"/>
      <c r="AR291" s="1"/>
      <c r="AS291" s="1"/>
    </row>
    <row r="292" spans="1:45" x14ac:dyDescent="0.3">
      <c r="A292" s="1" t="str">
        <f t="shared" si="3"/>
        <v>Digitalizaciones de la institución [Diputación Provincial de Orense. Biblioteca]</v>
      </c>
      <c r="B292" s="1" t="s">
        <v>1909</v>
      </c>
      <c r="C292" s="1" t="s">
        <v>28</v>
      </c>
      <c r="D292" s="1" t="s">
        <v>854</v>
      </c>
      <c r="E292" s="1" t="s">
        <v>646</v>
      </c>
      <c r="F292" s="56" t="s">
        <v>115</v>
      </c>
      <c r="G292" s="8" t="s">
        <v>2</v>
      </c>
      <c r="H292" s="8" t="s">
        <v>91</v>
      </c>
      <c r="I292" s="8" t="s">
        <v>91</v>
      </c>
      <c r="J292" s="11" t="s">
        <v>123</v>
      </c>
      <c r="K292" s="11" t="s">
        <v>123</v>
      </c>
      <c r="L292" s="11" t="s">
        <v>123</v>
      </c>
      <c r="M292" s="54" t="s">
        <v>123</v>
      </c>
      <c r="N292" s="54" t="s">
        <v>123</v>
      </c>
      <c r="O292" s="1"/>
      <c r="P292" s="54" t="s">
        <v>123</v>
      </c>
      <c r="Q292" s="1"/>
      <c r="R292" s="54" t="s">
        <v>123</v>
      </c>
      <c r="S292" s="55" t="s">
        <v>123</v>
      </c>
      <c r="T292" s="1"/>
      <c r="U292" s="54" t="s">
        <v>123</v>
      </c>
      <c r="V292" s="54" t="s">
        <v>123</v>
      </c>
      <c r="W292" s="54" t="s">
        <v>123</v>
      </c>
      <c r="X292" s="1"/>
      <c r="Y292" s="54" t="s">
        <v>123</v>
      </c>
      <c r="Z292" s="54" t="s">
        <v>123</v>
      </c>
      <c r="AA292" s="54" t="s">
        <v>123</v>
      </c>
      <c r="AB292" s="54" t="s">
        <v>123</v>
      </c>
      <c r="AC292" s="54" t="s">
        <v>123</v>
      </c>
      <c r="AD292" s="54" t="s">
        <v>123</v>
      </c>
      <c r="AE292" s="54" t="s">
        <v>123</v>
      </c>
      <c r="AF292" s="54" t="s">
        <v>123</v>
      </c>
      <c r="AG292" s="1"/>
      <c r="AH292" s="54" t="s">
        <v>123</v>
      </c>
      <c r="AI292" s="54" t="s">
        <v>123</v>
      </c>
      <c r="AJ292" s="1"/>
      <c r="AK292" s="1"/>
      <c r="AL292" s="54" t="s">
        <v>123</v>
      </c>
      <c r="AM292" s="1"/>
      <c r="AN292" s="54" t="s">
        <v>123</v>
      </c>
      <c r="AO292" s="1"/>
      <c r="AP292" s="54" t="s">
        <v>123</v>
      </c>
      <c r="AQ292" s="1"/>
      <c r="AR292" s="1"/>
      <c r="AS292" s="1"/>
    </row>
    <row r="293" spans="1:45" x14ac:dyDescent="0.3">
      <c r="A293" s="1" t="str">
        <f t="shared" si="3"/>
        <v>Digitalizaciones de la institución [Diputación Provincial de Palencia. Archivo]</v>
      </c>
      <c r="B293" s="8" t="s">
        <v>2364</v>
      </c>
      <c r="C293" s="1" t="s">
        <v>25</v>
      </c>
      <c r="D293" s="1" t="s">
        <v>854</v>
      </c>
      <c r="E293" s="1" t="s">
        <v>167</v>
      </c>
      <c r="F293" s="56" t="s">
        <v>115</v>
      </c>
      <c r="G293" s="8" t="s">
        <v>9</v>
      </c>
      <c r="H293" s="8" t="s">
        <v>74</v>
      </c>
      <c r="I293" s="8" t="s">
        <v>74</v>
      </c>
      <c r="J293" s="11" t="s">
        <v>123</v>
      </c>
      <c r="K293" s="11" t="s">
        <v>123</v>
      </c>
      <c r="L293" s="11" t="s">
        <v>123</v>
      </c>
      <c r="M293" s="54" t="s">
        <v>123</v>
      </c>
      <c r="N293" s="54" t="s">
        <v>123</v>
      </c>
      <c r="O293" s="1"/>
      <c r="P293" s="54" t="s">
        <v>123</v>
      </c>
      <c r="Q293" s="1"/>
      <c r="R293" s="54" t="s">
        <v>123</v>
      </c>
      <c r="S293" s="55" t="s">
        <v>123</v>
      </c>
      <c r="T293" s="1"/>
      <c r="U293" s="54" t="s">
        <v>123</v>
      </c>
      <c r="V293" s="54" t="s">
        <v>123</v>
      </c>
      <c r="W293" s="54" t="s">
        <v>123</v>
      </c>
      <c r="X293" s="1"/>
      <c r="Y293" s="54" t="s">
        <v>123</v>
      </c>
      <c r="Z293" s="54" t="s">
        <v>123</v>
      </c>
      <c r="AA293" s="54" t="s">
        <v>123</v>
      </c>
      <c r="AB293" s="54" t="s">
        <v>123</v>
      </c>
      <c r="AC293" s="54" t="s">
        <v>123</v>
      </c>
      <c r="AD293" s="54" t="s">
        <v>123</v>
      </c>
      <c r="AE293" s="54" t="s">
        <v>123</v>
      </c>
      <c r="AF293" s="54" t="s">
        <v>123</v>
      </c>
      <c r="AG293" s="1"/>
      <c r="AH293" s="54" t="s">
        <v>123</v>
      </c>
      <c r="AI293" s="54" t="s">
        <v>123</v>
      </c>
      <c r="AJ293" s="1"/>
      <c r="AK293" s="1"/>
      <c r="AL293" s="54" t="s">
        <v>123</v>
      </c>
      <c r="AM293" s="1"/>
      <c r="AN293" s="54" t="s">
        <v>123</v>
      </c>
      <c r="AO293" s="1"/>
      <c r="AP293" s="54" t="s">
        <v>123</v>
      </c>
      <c r="AQ293" s="1"/>
      <c r="AR293" s="1"/>
      <c r="AS293" s="1"/>
    </row>
    <row r="294" spans="1:45" ht="28.8" x14ac:dyDescent="0.3">
      <c r="A294" s="1" t="str">
        <f t="shared" si="3"/>
        <v>Digitalizaciones de la institución [Diputación Provincial de Palencia. Biblioteca "Tello Téllez de Meneses" (Palencia)]</v>
      </c>
      <c r="B294" s="8" t="s">
        <v>1814</v>
      </c>
      <c r="C294" s="1" t="s">
        <v>28</v>
      </c>
      <c r="D294" s="1" t="s">
        <v>854</v>
      </c>
      <c r="E294" s="1" t="s">
        <v>590</v>
      </c>
      <c r="F294" s="56" t="s">
        <v>115</v>
      </c>
      <c r="G294" s="8" t="s">
        <v>9</v>
      </c>
      <c r="H294" s="8" t="s">
        <v>74</v>
      </c>
      <c r="I294" s="8" t="s">
        <v>74</v>
      </c>
      <c r="J294" s="11" t="s">
        <v>123</v>
      </c>
      <c r="K294" s="11" t="s">
        <v>123</v>
      </c>
      <c r="L294" s="11" t="s">
        <v>123</v>
      </c>
      <c r="M294" s="54" t="s">
        <v>123</v>
      </c>
      <c r="N294" s="54" t="s">
        <v>123</v>
      </c>
      <c r="O294" s="1"/>
      <c r="P294" s="54" t="s">
        <v>123</v>
      </c>
      <c r="Q294" s="1"/>
      <c r="R294" s="54" t="s">
        <v>123</v>
      </c>
      <c r="S294" s="55" t="s">
        <v>123</v>
      </c>
      <c r="T294" s="1"/>
      <c r="U294" s="54" t="s">
        <v>123</v>
      </c>
      <c r="V294" s="54" t="s">
        <v>123</v>
      </c>
      <c r="W294" s="54" t="s">
        <v>123</v>
      </c>
      <c r="X294" s="1"/>
      <c r="Y294" s="54" t="s">
        <v>123</v>
      </c>
      <c r="Z294" s="54" t="s">
        <v>123</v>
      </c>
      <c r="AA294" s="54" t="s">
        <v>123</v>
      </c>
      <c r="AB294" s="54" t="s">
        <v>123</v>
      </c>
      <c r="AC294" s="54" t="s">
        <v>123</v>
      </c>
      <c r="AD294" s="54" t="s">
        <v>123</v>
      </c>
      <c r="AE294" s="54" t="s">
        <v>123</v>
      </c>
      <c r="AF294" s="54" t="s">
        <v>123</v>
      </c>
      <c r="AG294" s="1"/>
      <c r="AH294" s="54" t="s">
        <v>123</v>
      </c>
      <c r="AI294" s="54" t="s">
        <v>123</v>
      </c>
      <c r="AJ294" s="1"/>
      <c r="AK294" s="1"/>
      <c r="AL294" s="54" t="s">
        <v>123</v>
      </c>
      <c r="AM294" s="1"/>
      <c r="AN294" s="54" t="s">
        <v>123</v>
      </c>
      <c r="AO294" s="1"/>
      <c r="AP294" s="54" t="s">
        <v>123</v>
      </c>
      <c r="AQ294" s="1"/>
      <c r="AR294" s="1"/>
      <c r="AS294" s="1"/>
    </row>
    <row r="295" spans="1:45" ht="28.8" x14ac:dyDescent="0.3">
      <c r="A295" s="1" t="str">
        <f t="shared" si="3"/>
        <v>Digitalizaciones de la institución [Diputación Provincial de Valladolid. Fundación Joaquín Díaz]</v>
      </c>
      <c r="B295" s="8" t="s">
        <v>1828</v>
      </c>
      <c r="C295" s="1" t="s">
        <v>34</v>
      </c>
      <c r="D295" s="1" t="s">
        <v>854</v>
      </c>
      <c r="E295" s="1" t="s">
        <v>590</v>
      </c>
      <c r="F295" s="56" t="s">
        <v>115</v>
      </c>
      <c r="G295" s="8" t="s">
        <v>9</v>
      </c>
      <c r="H295" s="8" t="s">
        <v>78</v>
      </c>
      <c r="I295" s="8" t="s">
        <v>2058</v>
      </c>
      <c r="J295" s="11" t="s">
        <v>123</v>
      </c>
      <c r="K295" s="11" t="s">
        <v>123</v>
      </c>
      <c r="L295" s="11" t="s">
        <v>123</v>
      </c>
      <c r="M295" s="54" t="s">
        <v>123</v>
      </c>
      <c r="N295" s="54" t="s">
        <v>123</v>
      </c>
      <c r="O295" s="1"/>
      <c r="P295" s="54" t="s">
        <v>123</v>
      </c>
      <c r="Q295" s="1"/>
      <c r="R295" s="54" t="s">
        <v>123</v>
      </c>
      <c r="S295" s="55" t="s">
        <v>123</v>
      </c>
      <c r="T295" s="1"/>
      <c r="U295" s="54" t="s">
        <v>123</v>
      </c>
      <c r="V295" s="54" t="s">
        <v>123</v>
      </c>
      <c r="W295" s="54" t="s">
        <v>123</v>
      </c>
      <c r="X295" s="1"/>
      <c r="Y295" s="54" t="s">
        <v>123</v>
      </c>
      <c r="Z295" s="54" t="s">
        <v>123</v>
      </c>
      <c r="AA295" s="54" t="s">
        <v>123</v>
      </c>
      <c r="AB295" s="54" t="s">
        <v>123</v>
      </c>
      <c r="AC295" s="54" t="s">
        <v>123</v>
      </c>
      <c r="AD295" s="54" t="s">
        <v>123</v>
      </c>
      <c r="AE295" s="54" t="s">
        <v>123</v>
      </c>
      <c r="AF295" s="54" t="s">
        <v>123</v>
      </c>
      <c r="AG295" s="1"/>
      <c r="AH295" s="54" t="s">
        <v>123</v>
      </c>
      <c r="AI295" s="54" t="s">
        <v>123</v>
      </c>
      <c r="AJ295" s="1"/>
      <c r="AK295" s="1"/>
      <c r="AL295" s="54" t="s">
        <v>123</v>
      </c>
      <c r="AM295" s="1"/>
      <c r="AN295" s="54" t="s">
        <v>123</v>
      </c>
      <c r="AO295" s="1"/>
      <c r="AP295" s="54" t="s">
        <v>123</v>
      </c>
      <c r="AQ295" s="1"/>
      <c r="AR295" s="1"/>
      <c r="AS295" s="1"/>
    </row>
    <row r="296" spans="1:45" x14ac:dyDescent="0.3">
      <c r="A296" s="1" t="str">
        <f t="shared" si="3"/>
        <v>Digitalizaciones de la institución [Diputación Provincial de Valladolid]</v>
      </c>
      <c r="B296" s="8" t="s">
        <v>1712</v>
      </c>
      <c r="C296" s="1" t="s">
        <v>28</v>
      </c>
      <c r="D296" s="1" t="s">
        <v>854</v>
      </c>
      <c r="E296" s="1" t="s">
        <v>167</v>
      </c>
      <c r="F296" s="56" t="s">
        <v>115</v>
      </c>
      <c r="G296" s="8" t="s">
        <v>9</v>
      </c>
      <c r="H296" s="8" t="s">
        <v>78</v>
      </c>
      <c r="I296" s="8" t="s">
        <v>78</v>
      </c>
      <c r="J296" s="11" t="s">
        <v>123</v>
      </c>
      <c r="K296" s="11" t="s">
        <v>123</v>
      </c>
      <c r="L296" s="11" t="s">
        <v>123</v>
      </c>
      <c r="M296" s="54" t="s">
        <v>123</v>
      </c>
      <c r="N296" s="54" t="s">
        <v>123</v>
      </c>
      <c r="O296" s="1"/>
      <c r="P296" s="54" t="s">
        <v>123</v>
      </c>
      <c r="Q296" s="1"/>
      <c r="R296" s="54" t="s">
        <v>123</v>
      </c>
      <c r="S296" s="55" t="s">
        <v>123</v>
      </c>
      <c r="T296" s="1"/>
      <c r="U296" s="54" t="s">
        <v>123</v>
      </c>
      <c r="V296" s="54" t="s">
        <v>123</v>
      </c>
      <c r="W296" s="54" t="s">
        <v>123</v>
      </c>
      <c r="X296" s="1"/>
      <c r="Y296" s="54" t="s">
        <v>123</v>
      </c>
      <c r="Z296" s="54" t="s">
        <v>123</v>
      </c>
      <c r="AA296" s="54" t="s">
        <v>123</v>
      </c>
      <c r="AB296" s="54" t="s">
        <v>123</v>
      </c>
      <c r="AC296" s="54" t="s">
        <v>123</v>
      </c>
      <c r="AD296" s="54" t="s">
        <v>123</v>
      </c>
      <c r="AE296" s="54" t="s">
        <v>123</v>
      </c>
      <c r="AF296" s="54" t="s">
        <v>123</v>
      </c>
      <c r="AG296" s="1"/>
      <c r="AH296" s="54" t="s">
        <v>123</v>
      </c>
      <c r="AI296" s="54" t="s">
        <v>123</v>
      </c>
      <c r="AJ296" s="1"/>
      <c r="AK296" s="1"/>
      <c r="AL296" s="54" t="s">
        <v>123</v>
      </c>
      <c r="AM296" s="1"/>
      <c r="AN296" s="54" t="s">
        <v>123</v>
      </c>
      <c r="AO296" s="1"/>
      <c r="AP296" s="54" t="s">
        <v>123</v>
      </c>
      <c r="AQ296" s="1"/>
      <c r="AR296" s="1"/>
      <c r="AS296" s="1"/>
    </row>
    <row r="297" spans="1:45" x14ac:dyDescent="0.3">
      <c r="A297" s="1" t="str">
        <f t="shared" si="3"/>
        <v>Digitalizaciones de la institución [Diputación Provincial de Zamora]</v>
      </c>
      <c r="B297" s="1" t="s">
        <v>1641</v>
      </c>
      <c r="C297" s="1" t="s">
        <v>28</v>
      </c>
      <c r="D297" s="1" t="s">
        <v>854</v>
      </c>
      <c r="E297" s="1" t="s">
        <v>163</v>
      </c>
      <c r="F297" s="56" t="s">
        <v>115</v>
      </c>
      <c r="G297" s="8" t="s">
        <v>9</v>
      </c>
      <c r="H297" s="8" t="s">
        <v>79</v>
      </c>
      <c r="I297" s="8" t="s">
        <v>79</v>
      </c>
      <c r="J297" s="11" t="s">
        <v>123</v>
      </c>
      <c r="K297" s="11" t="s">
        <v>123</v>
      </c>
      <c r="L297" s="11" t="s">
        <v>123</v>
      </c>
      <c r="M297" s="54" t="s">
        <v>123</v>
      </c>
      <c r="N297" s="54" t="s">
        <v>123</v>
      </c>
      <c r="O297" s="1"/>
      <c r="P297" s="54" t="s">
        <v>123</v>
      </c>
      <c r="Q297" s="1"/>
      <c r="R297" s="54" t="s">
        <v>123</v>
      </c>
      <c r="S297" s="55" t="s">
        <v>123</v>
      </c>
      <c r="T297" s="1"/>
      <c r="U297" s="54" t="s">
        <v>123</v>
      </c>
      <c r="V297" s="54" t="s">
        <v>123</v>
      </c>
      <c r="W297" s="54" t="s">
        <v>123</v>
      </c>
      <c r="X297" s="1"/>
      <c r="Y297" s="54" t="s">
        <v>123</v>
      </c>
      <c r="Z297" s="54" t="s">
        <v>123</v>
      </c>
      <c r="AA297" s="54" t="s">
        <v>123</v>
      </c>
      <c r="AB297" s="54" t="s">
        <v>123</v>
      </c>
      <c r="AC297" s="54" t="s">
        <v>123</v>
      </c>
      <c r="AD297" s="54" t="s">
        <v>123</v>
      </c>
      <c r="AE297" s="54" t="s">
        <v>123</v>
      </c>
      <c r="AF297" s="54" t="s">
        <v>123</v>
      </c>
      <c r="AG297" s="1"/>
      <c r="AH297" s="54" t="s">
        <v>123</v>
      </c>
      <c r="AI297" s="54" t="s">
        <v>123</v>
      </c>
      <c r="AJ297" s="1"/>
      <c r="AK297" s="1"/>
      <c r="AL297" s="54" t="s">
        <v>123</v>
      </c>
      <c r="AM297" s="1"/>
      <c r="AN297" s="54" t="s">
        <v>123</v>
      </c>
      <c r="AO297" s="1"/>
      <c r="AP297" s="54" t="s">
        <v>123</v>
      </c>
      <c r="AQ297" s="1"/>
      <c r="AR297" s="1"/>
      <c r="AS297" s="1"/>
    </row>
    <row r="298" spans="1:45" x14ac:dyDescent="0.3">
      <c r="A298" s="1" t="str">
        <f t="shared" si="3"/>
        <v>Digitalizaciones de la institución [Diputación Provincial de Zaragoza]</v>
      </c>
      <c r="B298" s="1" t="s">
        <v>1642</v>
      </c>
      <c r="C298" s="1" t="s">
        <v>28</v>
      </c>
      <c r="D298" s="1" t="s">
        <v>854</v>
      </c>
      <c r="E298" s="1" t="s">
        <v>163</v>
      </c>
      <c r="F298" s="56" t="s">
        <v>115</v>
      </c>
      <c r="G298" s="8" t="s">
        <v>13</v>
      </c>
      <c r="H298" s="8" t="s">
        <v>62</v>
      </c>
      <c r="I298" s="8" t="s">
        <v>62</v>
      </c>
      <c r="J298" s="11" t="s">
        <v>123</v>
      </c>
      <c r="K298" s="11" t="s">
        <v>123</v>
      </c>
      <c r="L298" s="11" t="s">
        <v>123</v>
      </c>
      <c r="M298" s="54" t="s">
        <v>123</v>
      </c>
      <c r="N298" s="54" t="s">
        <v>123</v>
      </c>
      <c r="O298" s="1"/>
      <c r="P298" s="54" t="s">
        <v>123</v>
      </c>
      <c r="Q298" s="1"/>
      <c r="R298" s="54" t="s">
        <v>123</v>
      </c>
      <c r="S298" s="55" t="s">
        <v>123</v>
      </c>
      <c r="T298" s="1"/>
      <c r="U298" s="54" t="s">
        <v>123</v>
      </c>
      <c r="V298" s="54" t="s">
        <v>123</v>
      </c>
      <c r="W298" s="54" t="s">
        <v>123</v>
      </c>
      <c r="X298" s="1"/>
      <c r="Y298" s="54" t="s">
        <v>123</v>
      </c>
      <c r="Z298" s="54" t="s">
        <v>123</v>
      </c>
      <c r="AA298" s="54" t="s">
        <v>123</v>
      </c>
      <c r="AB298" s="54" t="s">
        <v>123</v>
      </c>
      <c r="AC298" s="54" t="s">
        <v>123</v>
      </c>
      <c r="AD298" s="54" t="s">
        <v>123</v>
      </c>
      <c r="AE298" s="54" t="s">
        <v>123</v>
      </c>
      <c r="AF298" s="54" t="s">
        <v>123</v>
      </c>
      <c r="AG298" s="1"/>
      <c r="AH298" s="54" t="s">
        <v>123</v>
      </c>
      <c r="AI298" s="54" t="s">
        <v>123</v>
      </c>
      <c r="AJ298" s="1"/>
      <c r="AK298" s="1"/>
      <c r="AL298" s="54" t="s">
        <v>123</v>
      </c>
      <c r="AM298" s="1"/>
      <c r="AN298" s="54" t="s">
        <v>123</v>
      </c>
      <c r="AO298" s="1"/>
      <c r="AP298" s="54" t="s">
        <v>123</v>
      </c>
      <c r="AQ298" s="1"/>
      <c r="AR298" s="1"/>
      <c r="AS298" s="1"/>
    </row>
    <row r="299" spans="1:45" x14ac:dyDescent="0.3">
      <c r="A299" s="1" t="str">
        <f t="shared" si="3"/>
        <v>Digitalizaciones de la institución [Ecologistas en Acción]</v>
      </c>
      <c r="B299" s="8" t="s">
        <v>1713</v>
      </c>
      <c r="C299" s="1" t="s">
        <v>1467</v>
      </c>
      <c r="D299" s="1" t="s">
        <v>854</v>
      </c>
      <c r="E299" s="1" t="s">
        <v>167</v>
      </c>
      <c r="F299" s="56" t="s">
        <v>115</v>
      </c>
      <c r="G299" s="8" t="s">
        <v>93</v>
      </c>
      <c r="H299" s="8" t="s">
        <v>6</v>
      </c>
      <c r="I299" s="8" t="s">
        <v>6</v>
      </c>
      <c r="J299" s="11" t="s">
        <v>123</v>
      </c>
      <c r="K299" s="11" t="s">
        <v>123</v>
      </c>
      <c r="L299" s="11" t="s">
        <v>123</v>
      </c>
      <c r="M299" s="54" t="s">
        <v>123</v>
      </c>
      <c r="N299" s="54" t="s">
        <v>123</v>
      </c>
      <c r="O299" s="1"/>
      <c r="P299" s="54" t="s">
        <v>123</v>
      </c>
      <c r="Q299" s="1"/>
      <c r="R299" s="54" t="s">
        <v>123</v>
      </c>
      <c r="S299" s="55" t="s">
        <v>123</v>
      </c>
      <c r="T299" s="1"/>
      <c r="U299" s="54" t="s">
        <v>123</v>
      </c>
      <c r="V299" s="54" t="s">
        <v>123</v>
      </c>
      <c r="W299" s="54" t="s">
        <v>123</v>
      </c>
      <c r="X299" s="1"/>
      <c r="Y299" s="54" t="s">
        <v>123</v>
      </c>
      <c r="Z299" s="54" t="s">
        <v>123</v>
      </c>
      <c r="AA299" s="54" t="s">
        <v>123</v>
      </c>
      <c r="AB299" s="54" t="s">
        <v>123</v>
      </c>
      <c r="AC299" s="54" t="s">
        <v>123</v>
      </c>
      <c r="AD299" s="54" t="s">
        <v>123</v>
      </c>
      <c r="AE299" s="54" t="s">
        <v>123</v>
      </c>
      <c r="AF299" s="54" t="s">
        <v>123</v>
      </c>
      <c r="AG299" s="1"/>
      <c r="AH299" s="54" t="s">
        <v>123</v>
      </c>
      <c r="AI299" s="54" t="s">
        <v>123</v>
      </c>
      <c r="AJ299" s="1"/>
      <c r="AK299" s="1"/>
      <c r="AL299" s="54" t="s">
        <v>123</v>
      </c>
      <c r="AM299" s="1"/>
      <c r="AN299" s="54" t="s">
        <v>123</v>
      </c>
      <c r="AO299" s="1"/>
      <c r="AP299" s="54" t="s">
        <v>123</v>
      </c>
      <c r="AQ299" s="1"/>
      <c r="AR299" s="1"/>
      <c r="AS299" s="1"/>
    </row>
    <row r="300" spans="1:45" x14ac:dyDescent="0.3">
      <c r="A300" s="1" t="str">
        <f t="shared" si="3"/>
        <v>Digitalizaciones de la institución [Ediciones Litoral S.A.]</v>
      </c>
      <c r="B300" s="8" t="s">
        <v>1714</v>
      </c>
      <c r="C300" s="1" t="s">
        <v>1467</v>
      </c>
      <c r="D300" s="1" t="s">
        <v>854</v>
      </c>
      <c r="E300" s="1" t="s">
        <v>167</v>
      </c>
      <c r="F300" s="56" t="s">
        <v>115</v>
      </c>
      <c r="G300" s="8" t="s">
        <v>4</v>
      </c>
      <c r="H300" s="8" t="s">
        <v>58</v>
      </c>
      <c r="I300" s="8" t="s">
        <v>58</v>
      </c>
      <c r="J300" s="11" t="s">
        <v>123</v>
      </c>
      <c r="K300" s="11" t="s">
        <v>123</v>
      </c>
      <c r="L300" s="11" t="s">
        <v>123</v>
      </c>
      <c r="M300" s="54" t="s">
        <v>123</v>
      </c>
      <c r="N300" s="54" t="s">
        <v>123</v>
      </c>
      <c r="O300" s="1"/>
      <c r="P300" s="54" t="s">
        <v>123</v>
      </c>
      <c r="Q300" s="1"/>
      <c r="R300" s="54" t="s">
        <v>123</v>
      </c>
      <c r="S300" s="55" t="s">
        <v>123</v>
      </c>
      <c r="T300" s="1"/>
      <c r="U300" s="54" t="s">
        <v>123</v>
      </c>
      <c r="V300" s="54" t="s">
        <v>123</v>
      </c>
      <c r="W300" s="54" t="s">
        <v>123</v>
      </c>
      <c r="X300" s="1"/>
      <c r="Y300" s="54" t="s">
        <v>123</v>
      </c>
      <c r="Z300" s="54" t="s">
        <v>123</v>
      </c>
      <c r="AA300" s="54" t="s">
        <v>123</v>
      </c>
      <c r="AB300" s="54" t="s">
        <v>123</v>
      </c>
      <c r="AC300" s="54" t="s">
        <v>123</v>
      </c>
      <c r="AD300" s="54" t="s">
        <v>123</v>
      </c>
      <c r="AE300" s="54" t="s">
        <v>123</v>
      </c>
      <c r="AF300" s="54" t="s">
        <v>123</v>
      </c>
      <c r="AG300" s="1"/>
      <c r="AH300" s="54" t="s">
        <v>123</v>
      </c>
      <c r="AI300" s="54" t="s">
        <v>123</v>
      </c>
      <c r="AJ300" s="1"/>
      <c r="AK300" s="1"/>
      <c r="AL300" s="54" t="s">
        <v>123</v>
      </c>
      <c r="AM300" s="1"/>
      <c r="AN300" s="54" t="s">
        <v>123</v>
      </c>
      <c r="AO300" s="1"/>
      <c r="AP300" s="54" t="s">
        <v>123</v>
      </c>
      <c r="AQ300" s="1"/>
      <c r="AR300" s="1"/>
      <c r="AS300" s="1"/>
    </row>
    <row r="301" spans="1:45" x14ac:dyDescent="0.3">
      <c r="A301" s="1" t="str">
        <f t="shared" si="3"/>
        <v>Digitalizaciones de la institución [Editora de El Adelanto]</v>
      </c>
      <c r="B301" s="8" t="s">
        <v>1715</v>
      </c>
      <c r="C301" s="1" t="s">
        <v>1467</v>
      </c>
      <c r="D301" s="1" t="s">
        <v>854</v>
      </c>
      <c r="E301" s="1" t="s">
        <v>167</v>
      </c>
      <c r="F301" s="56" t="s">
        <v>115</v>
      </c>
      <c r="G301" s="8" t="s">
        <v>9</v>
      </c>
      <c r="H301" s="8" t="s">
        <v>75</v>
      </c>
      <c r="I301" s="8" t="s">
        <v>75</v>
      </c>
      <c r="J301" s="11" t="s">
        <v>123</v>
      </c>
      <c r="K301" s="11" t="s">
        <v>123</v>
      </c>
      <c r="L301" s="11" t="s">
        <v>123</v>
      </c>
      <c r="M301" s="54" t="s">
        <v>123</v>
      </c>
      <c r="N301" s="54" t="s">
        <v>123</v>
      </c>
      <c r="O301" s="1"/>
      <c r="P301" s="54" t="s">
        <v>123</v>
      </c>
      <c r="Q301" s="1"/>
      <c r="R301" s="54" t="s">
        <v>123</v>
      </c>
      <c r="S301" s="55" t="s">
        <v>123</v>
      </c>
      <c r="T301" s="1"/>
      <c r="U301" s="54" t="s">
        <v>123</v>
      </c>
      <c r="V301" s="54" t="s">
        <v>123</v>
      </c>
      <c r="W301" s="54" t="s">
        <v>123</v>
      </c>
      <c r="X301" s="1"/>
      <c r="Y301" s="54" t="s">
        <v>123</v>
      </c>
      <c r="Z301" s="54" t="s">
        <v>123</v>
      </c>
      <c r="AA301" s="54" t="s">
        <v>123</v>
      </c>
      <c r="AB301" s="54" t="s">
        <v>123</v>
      </c>
      <c r="AC301" s="54" t="s">
        <v>123</v>
      </c>
      <c r="AD301" s="54" t="s">
        <v>123</v>
      </c>
      <c r="AE301" s="54" t="s">
        <v>123</v>
      </c>
      <c r="AF301" s="54" t="s">
        <v>123</v>
      </c>
      <c r="AG301" s="1"/>
      <c r="AH301" s="54" t="s">
        <v>123</v>
      </c>
      <c r="AI301" s="54" t="s">
        <v>123</v>
      </c>
      <c r="AJ301" s="1"/>
      <c r="AK301" s="1"/>
      <c r="AL301" s="54" t="s">
        <v>123</v>
      </c>
      <c r="AM301" s="1"/>
      <c r="AN301" s="54" t="s">
        <v>123</v>
      </c>
      <c r="AO301" s="1"/>
      <c r="AP301" s="54" t="s">
        <v>123</v>
      </c>
      <c r="AQ301" s="1"/>
      <c r="AR301" s="1"/>
      <c r="AS301" s="1"/>
    </row>
    <row r="302" spans="1:45" x14ac:dyDescent="0.3">
      <c r="A302" s="1" t="str">
        <f t="shared" si="3"/>
        <v>Digitalizaciones de la institución [Editora de El Progreso]</v>
      </c>
      <c r="B302" s="8" t="s">
        <v>1716</v>
      </c>
      <c r="C302" s="1" t="s">
        <v>1467</v>
      </c>
      <c r="D302" s="1" t="s">
        <v>854</v>
      </c>
      <c r="E302" s="1" t="s">
        <v>167</v>
      </c>
      <c r="F302" s="56" t="s">
        <v>115</v>
      </c>
      <c r="G302" s="8" t="s">
        <v>2</v>
      </c>
      <c r="H302" s="8" t="s">
        <v>90</v>
      </c>
      <c r="I302" s="8" t="s">
        <v>90</v>
      </c>
      <c r="J302" s="11" t="s">
        <v>123</v>
      </c>
      <c r="K302" s="11" t="s">
        <v>123</v>
      </c>
      <c r="L302" s="11" t="s">
        <v>123</v>
      </c>
      <c r="M302" s="54" t="s">
        <v>123</v>
      </c>
      <c r="N302" s="54" t="s">
        <v>123</v>
      </c>
      <c r="O302" s="1"/>
      <c r="P302" s="54" t="s">
        <v>123</v>
      </c>
      <c r="Q302" s="1"/>
      <c r="R302" s="54" t="s">
        <v>123</v>
      </c>
      <c r="S302" s="55" t="s">
        <v>123</v>
      </c>
      <c r="T302" s="1"/>
      <c r="U302" s="54" t="s">
        <v>123</v>
      </c>
      <c r="V302" s="54" t="s">
        <v>123</v>
      </c>
      <c r="W302" s="54" t="s">
        <v>123</v>
      </c>
      <c r="X302" s="1"/>
      <c r="Y302" s="54" t="s">
        <v>123</v>
      </c>
      <c r="Z302" s="54" t="s">
        <v>123</v>
      </c>
      <c r="AA302" s="54" t="s">
        <v>123</v>
      </c>
      <c r="AB302" s="54" t="s">
        <v>123</v>
      </c>
      <c r="AC302" s="54" t="s">
        <v>123</v>
      </c>
      <c r="AD302" s="54" t="s">
        <v>123</v>
      </c>
      <c r="AE302" s="54" t="s">
        <v>123</v>
      </c>
      <c r="AF302" s="54" t="s">
        <v>123</v>
      </c>
      <c r="AG302" s="1"/>
      <c r="AH302" s="54" t="s">
        <v>123</v>
      </c>
      <c r="AI302" s="54" t="s">
        <v>123</v>
      </c>
      <c r="AJ302" s="1"/>
      <c r="AK302" s="1"/>
      <c r="AL302" s="54" t="s">
        <v>123</v>
      </c>
      <c r="AM302" s="1"/>
      <c r="AN302" s="54" t="s">
        <v>123</v>
      </c>
      <c r="AO302" s="1"/>
      <c r="AP302" s="54" t="s">
        <v>123</v>
      </c>
      <c r="AQ302" s="1"/>
      <c r="AR302" s="1"/>
      <c r="AS302" s="1"/>
    </row>
    <row r="303" spans="1:45" x14ac:dyDescent="0.3">
      <c r="A303" s="1" t="str">
        <f t="shared" si="3"/>
        <v>Digitalizaciones de la institución [Editora de La Rioja]</v>
      </c>
      <c r="B303" s="8" t="s">
        <v>1717</v>
      </c>
      <c r="C303" s="1" t="s">
        <v>1467</v>
      </c>
      <c r="D303" s="1" t="s">
        <v>854</v>
      </c>
      <c r="E303" s="1" t="s">
        <v>167</v>
      </c>
      <c r="F303" s="56" t="s">
        <v>115</v>
      </c>
      <c r="G303" s="8" t="s">
        <v>22</v>
      </c>
      <c r="H303" s="8" t="s">
        <v>22</v>
      </c>
      <c r="I303" s="8" t="s">
        <v>246</v>
      </c>
      <c r="J303" s="11" t="s">
        <v>123</v>
      </c>
      <c r="K303" s="11" t="s">
        <v>123</v>
      </c>
      <c r="L303" s="11" t="s">
        <v>123</v>
      </c>
      <c r="M303" s="54" t="s">
        <v>123</v>
      </c>
      <c r="N303" s="54" t="s">
        <v>123</v>
      </c>
      <c r="O303" s="1"/>
      <c r="P303" s="54" t="s">
        <v>123</v>
      </c>
      <c r="Q303" s="1"/>
      <c r="R303" s="54" t="s">
        <v>123</v>
      </c>
      <c r="S303" s="55" t="s">
        <v>123</v>
      </c>
      <c r="T303" s="1"/>
      <c r="U303" s="54" t="s">
        <v>123</v>
      </c>
      <c r="V303" s="54" t="s">
        <v>123</v>
      </c>
      <c r="W303" s="54" t="s">
        <v>123</v>
      </c>
      <c r="X303" s="1"/>
      <c r="Y303" s="54" t="s">
        <v>123</v>
      </c>
      <c r="Z303" s="54" t="s">
        <v>123</v>
      </c>
      <c r="AA303" s="54" t="s">
        <v>123</v>
      </c>
      <c r="AB303" s="54" t="s">
        <v>123</v>
      </c>
      <c r="AC303" s="54" t="s">
        <v>123</v>
      </c>
      <c r="AD303" s="54" t="s">
        <v>123</v>
      </c>
      <c r="AE303" s="54" t="s">
        <v>123</v>
      </c>
      <c r="AF303" s="54" t="s">
        <v>123</v>
      </c>
      <c r="AG303" s="1"/>
      <c r="AH303" s="54" t="s">
        <v>123</v>
      </c>
      <c r="AI303" s="54" t="s">
        <v>123</v>
      </c>
      <c r="AJ303" s="1"/>
      <c r="AK303" s="1"/>
      <c r="AL303" s="54" t="s">
        <v>123</v>
      </c>
      <c r="AM303" s="1"/>
      <c r="AN303" s="54" t="s">
        <v>123</v>
      </c>
      <c r="AO303" s="1"/>
      <c r="AP303" s="54" t="s">
        <v>123</v>
      </c>
      <c r="AQ303" s="1"/>
      <c r="AR303" s="1"/>
      <c r="AS303" s="1"/>
    </row>
    <row r="304" spans="1:45" x14ac:dyDescent="0.3">
      <c r="A304" s="1" t="str">
        <f t="shared" si="3"/>
        <v>Digitalizaciones de la institución [Editorial Siena]</v>
      </c>
      <c r="B304" s="8" t="s">
        <v>1718</v>
      </c>
      <c r="C304" s="1" t="s">
        <v>1467</v>
      </c>
      <c r="D304" s="1" t="s">
        <v>854</v>
      </c>
      <c r="E304" s="1" t="s">
        <v>167</v>
      </c>
      <c r="F304" s="56" t="s">
        <v>115</v>
      </c>
      <c r="G304" s="8" t="s">
        <v>93</v>
      </c>
      <c r="H304" s="8" t="s">
        <v>6</v>
      </c>
      <c r="I304" s="8" t="s">
        <v>6</v>
      </c>
      <c r="J304" s="11" t="s">
        <v>123</v>
      </c>
      <c r="K304" s="11" t="s">
        <v>123</v>
      </c>
      <c r="L304" s="11" t="s">
        <v>123</v>
      </c>
      <c r="M304" s="54" t="s">
        <v>123</v>
      </c>
      <c r="N304" s="54" t="s">
        <v>123</v>
      </c>
      <c r="O304" s="1"/>
      <c r="P304" s="54" t="s">
        <v>123</v>
      </c>
      <c r="Q304" s="1"/>
      <c r="R304" s="54" t="s">
        <v>123</v>
      </c>
      <c r="S304" s="55" t="s">
        <v>123</v>
      </c>
      <c r="T304" s="1"/>
      <c r="U304" s="54" t="s">
        <v>123</v>
      </c>
      <c r="V304" s="54" t="s">
        <v>123</v>
      </c>
      <c r="W304" s="54" t="s">
        <v>123</v>
      </c>
      <c r="X304" s="1"/>
      <c r="Y304" s="54" t="s">
        <v>123</v>
      </c>
      <c r="Z304" s="54" t="s">
        <v>123</v>
      </c>
      <c r="AA304" s="54" t="s">
        <v>123</v>
      </c>
      <c r="AB304" s="54" t="s">
        <v>123</v>
      </c>
      <c r="AC304" s="54" t="s">
        <v>123</v>
      </c>
      <c r="AD304" s="54" t="s">
        <v>123</v>
      </c>
      <c r="AE304" s="54" t="s">
        <v>123</v>
      </c>
      <c r="AF304" s="54" t="s">
        <v>123</v>
      </c>
      <c r="AG304" s="1"/>
      <c r="AH304" s="54" t="s">
        <v>123</v>
      </c>
      <c r="AI304" s="54" t="s">
        <v>123</v>
      </c>
      <c r="AJ304" s="1"/>
      <c r="AK304" s="1"/>
      <c r="AL304" s="54" t="s">
        <v>123</v>
      </c>
      <c r="AM304" s="1"/>
      <c r="AN304" s="54" t="s">
        <v>123</v>
      </c>
      <c r="AO304" s="1"/>
      <c r="AP304" s="54" t="s">
        <v>123</v>
      </c>
      <c r="AQ304" s="1"/>
      <c r="AR304" s="1"/>
      <c r="AS304" s="1"/>
    </row>
    <row r="305" spans="1:45" x14ac:dyDescent="0.3">
      <c r="A305" s="1" t="str">
        <f t="shared" si="3"/>
        <v>Digitalizaciones de la institución [Editorial Torre de Papel]</v>
      </c>
      <c r="B305" s="8" t="s">
        <v>1719</v>
      </c>
      <c r="C305" s="1" t="s">
        <v>1467</v>
      </c>
      <c r="D305" s="1" t="s">
        <v>854</v>
      </c>
      <c r="E305" s="1" t="s">
        <v>167</v>
      </c>
      <c r="F305" s="56" t="s">
        <v>115</v>
      </c>
      <c r="G305" s="8" t="s">
        <v>16</v>
      </c>
      <c r="H305" s="8" t="s">
        <v>80</v>
      </c>
      <c r="I305" s="8" t="s">
        <v>2120</v>
      </c>
      <c r="J305" s="11" t="s">
        <v>123</v>
      </c>
      <c r="K305" s="11" t="s">
        <v>123</v>
      </c>
      <c r="L305" s="11" t="s">
        <v>123</v>
      </c>
      <c r="M305" s="54" t="s">
        <v>123</v>
      </c>
      <c r="N305" s="54" t="s">
        <v>123</v>
      </c>
      <c r="O305" s="1"/>
      <c r="P305" s="54" t="s">
        <v>123</v>
      </c>
      <c r="Q305" s="1"/>
      <c r="R305" s="54" t="s">
        <v>123</v>
      </c>
      <c r="S305" s="55" t="s">
        <v>123</v>
      </c>
      <c r="T305" s="1"/>
      <c r="U305" s="54" t="s">
        <v>123</v>
      </c>
      <c r="V305" s="54" t="s">
        <v>123</v>
      </c>
      <c r="W305" s="54" t="s">
        <v>123</v>
      </c>
      <c r="X305" s="1"/>
      <c r="Y305" s="54" t="s">
        <v>123</v>
      </c>
      <c r="Z305" s="54" t="s">
        <v>123</v>
      </c>
      <c r="AA305" s="54" t="s">
        <v>123</v>
      </c>
      <c r="AB305" s="54" t="s">
        <v>123</v>
      </c>
      <c r="AC305" s="54" t="s">
        <v>123</v>
      </c>
      <c r="AD305" s="54" t="s">
        <v>123</v>
      </c>
      <c r="AE305" s="54" t="s">
        <v>123</v>
      </c>
      <c r="AF305" s="54" t="s">
        <v>123</v>
      </c>
      <c r="AG305" s="1"/>
      <c r="AH305" s="54" t="s">
        <v>123</v>
      </c>
      <c r="AI305" s="54" t="s">
        <v>123</v>
      </c>
      <c r="AJ305" s="1"/>
      <c r="AK305" s="1"/>
      <c r="AL305" s="54" t="s">
        <v>123</v>
      </c>
      <c r="AM305" s="1"/>
      <c r="AN305" s="54" t="s">
        <v>123</v>
      </c>
      <c r="AO305" s="1"/>
      <c r="AP305" s="54" t="s">
        <v>123</v>
      </c>
      <c r="AQ305" s="1"/>
      <c r="AR305" s="1"/>
      <c r="AS305" s="1"/>
    </row>
    <row r="306" spans="1:45" x14ac:dyDescent="0.3">
      <c r="A306" s="1" t="str">
        <f t="shared" si="3"/>
        <v>Digitalizaciones de la institución [El Adelantado de Segovia S.L.]</v>
      </c>
      <c r="B306" s="8" t="s">
        <v>1720</v>
      </c>
      <c r="C306" s="1" t="s">
        <v>1467</v>
      </c>
      <c r="D306" s="1" t="s">
        <v>854</v>
      </c>
      <c r="E306" s="1" t="s">
        <v>167</v>
      </c>
      <c r="F306" s="56" t="s">
        <v>115</v>
      </c>
      <c r="G306" s="8" t="s">
        <v>9</v>
      </c>
      <c r="H306" s="8" t="s">
        <v>76</v>
      </c>
      <c r="I306" s="8" t="s">
        <v>76</v>
      </c>
      <c r="J306" s="11" t="s">
        <v>123</v>
      </c>
      <c r="K306" s="11" t="s">
        <v>123</v>
      </c>
      <c r="L306" s="11" t="s">
        <v>123</v>
      </c>
      <c r="M306" s="54" t="s">
        <v>123</v>
      </c>
      <c r="N306" s="54" t="s">
        <v>123</v>
      </c>
      <c r="O306" s="1"/>
      <c r="P306" s="54" t="s">
        <v>123</v>
      </c>
      <c r="Q306" s="1"/>
      <c r="R306" s="54" t="s">
        <v>123</v>
      </c>
      <c r="S306" s="55" t="s">
        <v>123</v>
      </c>
      <c r="T306" s="1"/>
      <c r="U306" s="54" t="s">
        <v>123</v>
      </c>
      <c r="V306" s="54" t="s">
        <v>123</v>
      </c>
      <c r="W306" s="54" t="s">
        <v>123</v>
      </c>
      <c r="X306" s="1"/>
      <c r="Y306" s="54" t="s">
        <v>123</v>
      </c>
      <c r="Z306" s="54" t="s">
        <v>123</v>
      </c>
      <c r="AA306" s="54" t="s">
        <v>123</v>
      </c>
      <c r="AB306" s="54" t="s">
        <v>123</v>
      </c>
      <c r="AC306" s="54" t="s">
        <v>123</v>
      </c>
      <c r="AD306" s="54" t="s">
        <v>123</v>
      </c>
      <c r="AE306" s="54" t="s">
        <v>123</v>
      </c>
      <c r="AF306" s="54" t="s">
        <v>123</v>
      </c>
      <c r="AG306" s="1"/>
      <c r="AH306" s="54" t="s">
        <v>123</v>
      </c>
      <c r="AI306" s="54" t="s">
        <v>123</v>
      </c>
      <c r="AJ306" s="1"/>
      <c r="AK306" s="1"/>
      <c r="AL306" s="54" t="s">
        <v>123</v>
      </c>
      <c r="AM306" s="1"/>
      <c r="AN306" s="54" t="s">
        <v>123</v>
      </c>
      <c r="AO306" s="1"/>
      <c r="AP306" s="54" t="s">
        <v>123</v>
      </c>
      <c r="AQ306" s="1"/>
      <c r="AR306" s="1"/>
      <c r="AS306" s="1"/>
    </row>
    <row r="307" spans="1:45" x14ac:dyDescent="0.3">
      <c r="A307" s="1" t="str">
        <f t="shared" si="3"/>
        <v>Digitalizaciones de la institución [Enciclopedia Catalana ]</v>
      </c>
      <c r="B307" s="1" t="s">
        <v>1865</v>
      </c>
      <c r="C307" s="1" t="s">
        <v>1467</v>
      </c>
      <c r="D307" s="1" t="s">
        <v>854</v>
      </c>
      <c r="E307" s="1" t="s">
        <v>599</v>
      </c>
      <c r="F307" s="56" t="s">
        <v>115</v>
      </c>
      <c r="G307" s="8" t="s">
        <v>16</v>
      </c>
      <c r="H307" s="8" t="s">
        <v>80</v>
      </c>
      <c r="I307" s="8" t="s">
        <v>80</v>
      </c>
      <c r="J307" s="11" t="s">
        <v>123</v>
      </c>
      <c r="K307" s="11" t="s">
        <v>123</v>
      </c>
      <c r="L307" s="11" t="s">
        <v>123</v>
      </c>
      <c r="M307" s="54" t="s">
        <v>123</v>
      </c>
      <c r="N307" s="54" t="s">
        <v>123</v>
      </c>
      <c r="O307" s="1"/>
      <c r="P307" s="54" t="s">
        <v>123</v>
      </c>
      <c r="Q307" s="1"/>
      <c r="R307" s="54" t="s">
        <v>123</v>
      </c>
      <c r="S307" s="55" t="s">
        <v>123</v>
      </c>
      <c r="T307" s="1"/>
      <c r="U307" s="54" t="s">
        <v>123</v>
      </c>
      <c r="V307" s="54" t="s">
        <v>123</v>
      </c>
      <c r="W307" s="54" t="s">
        <v>123</v>
      </c>
      <c r="X307" s="1"/>
      <c r="Y307" s="54" t="s">
        <v>123</v>
      </c>
      <c r="Z307" s="54" t="s">
        <v>123</v>
      </c>
      <c r="AA307" s="54" t="s">
        <v>123</v>
      </c>
      <c r="AB307" s="54" t="s">
        <v>123</v>
      </c>
      <c r="AC307" s="54" t="s">
        <v>123</v>
      </c>
      <c r="AD307" s="54" t="s">
        <v>123</v>
      </c>
      <c r="AE307" s="54" t="s">
        <v>123</v>
      </c>
      <c r="AF307" s="54" t="s">
        <v>123</v>
      </c>
      <c r="AG307" s="1"/>
      <c r="AH307" s="54" t="s">
        <v>123</v>
      </c>
      <c r="AI307" s="54" t="s">
        <v>123</v>
      </c>
      <c r="AJ307" s="1"/>
      <c r="AK307" s="1"/>
      <c r="AL307" s="54" t="s">
        <v>123</v>
      </c>
      <c r="AM307" s="1"/>
      <c r="AN307" s="54" t="s">
        <v>123</v>
      </c>
      <c r="AO307" s="1"/>
      <c r="AP307" s="54" t="s">
        <v>123</v>
      </c>
      <c r="AQ307" s="1"/>
      <c r="AR307" s="1"/>
      <c r="AS307" s="1"/>
    </row>
    <row r="308" spans="1:45" ht="115.2" x14ac:dyDescent="0.3">
      <c r="A308" s="13" t="str">
        <f t="shared" si="3"/>
        <v>Digitalizaciones de la institución [Escuela de Estudios Árabes. Biblioteca-Archivo]</v>
      </c>
      <c r="B308" s="13" t="s">
        <v>793</v>
      </c>
      <c r="C308" s="13" t="s">
        <v>2042</v>
      </c>
      <c r="D308" s="13" t="s">
        <v>854</v>
      </c>
      <c r="E308" s="13" t="s">
        <v>448</v>
      </c>
      <c r="F308" s="43" t="s">
        <v>115</v>
      </c>
      <c r="G308" s="13" t="s">
        <v>4</v>
      </c>
      <c r="H308" s="13" t="s">
        <v>55</v>
      </c>
      <c r="I308" s="13" t="s">
        <v>55</v>
      </c>
      <c r="J308" s="11" t="s">
        <v>2932</v>
      </c>
      <c r="K308" s="11" t="s">
        <v>711</v>
      </c>
      <c r="L308" s="11" t="s">
        <v>123</v>
      </c>
      <c r="M308" s="54" t="s">
        <v>123</v>
      </c>
      <c r="N308" s="54" t="s">
        <v>1175</v>
      </c>
      <c r="O308" s="13"/>
      <c r="P308" s="54" t="s">
        <v>1222</v>
      </c>
      <c r="Q308" s="13"/>
      <c r="R308" s="54" t="s">
        <v>123</v>
      </c>
      <c r="S308" s="55" t="s">
        <v>123</v>
      </c>
      <c r="T308" s="13" t="s">
        <v>2933</v>
      </c>
      <c r="U308" s="54" t="s">
        <v>123</v>
      </c>
      <c r="V308" s="54" t="s">
        <v>123</v>
      </c>
      <c r="W308" s="54" t="s">
        <v>123</v>
      </c>
      <c r="X308" s="13"/>
      <c r="Y308" s="54" t="s">
        <v>123</v>
      </c>
      <c r="Z308" s="54">
        <v>2</v>
      </c>
      <c r="AA308" s="54" t="s">
        <v>123</v>
      </c>
      <c r="AB308" s="54" t="s">
        <v>123</v>
      </c>
      <c r="AC308" s="54">
        <v>1</v>
      </c>
      <c r="AD308" s="54" t="s">
        <v>123</v>
      </c>
      <c r="AE308" s="54" t="s">
        <v>449</v>
      </c>
      <c r="AF308" s="54" t="s">
        <v>123</v>
      </c>
      <c r="AG308" s="13"/>
      <c r="AH308" s="54" t="s">
        <v>115</v>
      </c>
      <c r="AI308" s="54" t="s">
        <v>129</v>
      </c>
      <c r="AJ308" s="13"/>
      <c r="AK308" s="13"/>
      <c r="AL308" s="54" t="s">
        <v>118</v>
      </c>
      <c r="AM308" s="13"/>
      <c r="AN308" s="54" t="s">
        <v>119</v>
      </c>
      <c r="AO308" s="13"/>
      <c r="AP308" s="54" t="s">
        <v>114</v>
      </c>
      <c r="AQ308" s="8" t="s">
        <v>1115</v>
      </c>
      <c r="AR308" s="13"/>
      <c r="AS308" s="13"/>
    </row>
    <row r="309" spans="1:45" x14ac:dyDescent="0.3">
      <c r="A309" s="1" t="str">
        <f t="shared" si="3"/>
        <v>Digitalizaciones de la institución [Escuela Municipal de Artes y Oficios (Vigo).Biblioteca]</v>
      </c>
      <c r="B309" s="1" t="s">
        <v>1911</v>
      </c>
      <c r="C309" s="1" t="s">
        <v>1896</v>
      </c>
      <c r="D309" s="1" t="s">
        <v>854</v>
      </c>
      <c r="E309" s="1" t="s">
        <v>646</v>
      </c>
      <c r="F309" s="56" t="s">
        <v>115</v>
      </c>
      <c r="G309" s="8" t="s">
        <v>2</v>
      </c>
      <c r="H309" s="8" t="s">
        <v>92</v>
      </c>
      <c r="I309" s="8" t="s">
        <v>296</v>
      </c>
      <c r="J309" s="11" t="s">
        <v>123</v>
      </c>
      <c r="K309" s="11" t="s">
        <v>123</v>
      </c>
      <c r="L309" s="11" t="s">
        <v>123</v>
      </c>
      <c r="M309" s="54" t="s">
        <v>123</v>
      </c>
      <c r="N309" s="54" t="s">
        <v>123</v>
      </c>
      <c r="O309" s="1"/>
      <c r="P309" s="54" t="s">
        <v>123</v>
      </c>
      <c r="Q309" s="1"/>
      <c r="R309" s="54" t="s">
        <v>123</v>
      </c>
      <c r="S309" s="55" t="s">
        <v>123</v>
      </c>
      <c r="T309" s="1"/>
      <c r="U309" s="54" t="s">
        <v>123</v>
      </c>
      <c r="V309" s="54" t="s">
        <v>123</v>
      </c>
      <c r="W309" s="54" t="s">
        <v>123</v>
      </c>
      <c r="X309" s="1"/>
      <c r="Y309" s="54" t="s">
        <v>123</v>
      </c>
      <c r="Z309" s="54" t="s">
        <v>123</v>
      </c>
      <c r="AA309" s="54" t="s">
        <v>123</v>
      </c>
      <c r="AB309" s="54" t="s">
        <v>123</v>
      </c>
      <c r="AC309" s="54" t="s">
        <v>123</v>
      </c>
      <c r="AD309" s="54" t="s">
        <v>123</v>
      </c>
      <c r="AE309" s="54" t="s">
        <v>123</v>
      </c>
      <c r="AF309" s="54" t="s">
        <v>123</v>
      </c>
      <c r="AG309" s="1"/>
      <c r="AH309" s="54" t="s">
        <v>123</v>
      </c>
      <c r="AI309" s="54" t="s">
        <v>123</v>
      </c>
      <c r="AJ309" s="1"/>
      <c r="AK309" s="1"/>
      <c r="AL309" s="54" t="s">
        <v>123</v>
      </c>
      <c r="AM309" s="1"/>
      <c r="AN309" s="54" t="s">
        <v>123</v>
      </c>
      <c r="AO309" s="1"/>
      <c r="AP309" s="54" t="s">
        <v>123</v>
      </c>
      <c r="AQ309" s="1"/>
      <c r="AR309" s="1"/>
      <c r="AS309" s="1"/>
    </row>
    <row r="310" spans="1:45" x14ac:dyDescent="0.3">
      <c r="A310" s="1" t="str">
        <f t="shared" si="3"/>
        <v>Digitalizaciones de la institución [Estación Experimental de Aula Dei]</v>
      </c>
      <c r="B310" s="1" t="s">
        <v>905</v>
      </c>
      <c r="C310" s="1" t="s">
        <v>2042</v>
      </c>
      <c r="D310" s="1" t="s">
        <v>854</v>
      </c>
      <c r="E310" s="1" t="s">
        <v>899</v>
      </c>
      <c r="F310" s="56" t="s">
        <v>115</v>
      </c>
      <c r="G310" s="8" t="s">
        <v>13</v>
      </c>
      <c r="H310" s="8" t="s">
        <v>62</v>
      </c>
      <c r="I310" s="8" t="s">
        <v>62</v>
      </c>
      <c r="J310" s="11" t="s">
        <v>123</v>
      </c>
      <c r="K310" s="11" t="s">
        <v>123</v>
      </c>
      <c r="L310" s="11" t="s">
        <v>123</v>
      </c>
      <c r="M310" s="54" t="s">
        <v>123</v>
      </c>
      <c r="N310" s="54" t="s">
        <v>123</v>
      </c>
      <c r="O310" s="1"/>
      <c r="P310" s="54" t="s">
        <v>123</v>
      </c>
      <c r="Q310" s="1"/>
      <c r="R310" s="54" t="s">
        <v>123</v>
      </c>
      <c r="S310" s="55" t="s">
        <v>123</v>
      </c>
      <c r="T310" s="1"/>
      <c r="U310" s="54" t="s">
        <v>123</v>
      </c>
      <c r="V310" s="54" t="s">
        <v>123</v>
      </c>
      <c r="W310" s="54" t="s">
        <v>123</v>
      </c>
      <c r="X310" s="1"/>
      <c r="Y310" s="54" t="s">
        <v>123</v>
      </c>
      <c r="Z310" s="54" t="s">
        <v>123</v>
      </c>
      <c r="AA310" s="54" t="s">
        <v>123</v>
      </c>
      <c r="AB310" s="54" t="s">
        <v>123</v>
      </c>
      <c r="AC310" s="54" t="s">
        <v>123</v>
      </c>
      <c r="AD310" s="54" t="s">
        <v>123</v>
      </c>
      <c r="AE310" s="54" t="s">
        <v>123</v>
      </c>
      <c r="AF310" s="54" t="s">
        <v>123</v>
      </c>
      <c r="AG310" s="1"/>
      <c r="AH310" s="54" t="s">
        <v>123</v>
      </c>
      <c r="AI310" s="54" t="s">
        <v>123</v>
      </c>
      <c r="AJ310" s="1"/>
      <c r="AK310" s="1"/>
      <c r="AL310" s="54" t="s">
        <v>123</v>
      </c>
      <c r="AM310" s="1"/>
      <c r="AN310" s="54" t="s">
        <v>123</v>
      </c>
      <c r="AO310" s="1"/>
      <c r="AP310" s="54" t="s">
        <v>123</v>
      </c>
      <c r="AQ310" s="1"/>
      <c r="AR310" s="1"/>
      <c r="AS310" s="1"/>
    </row>
    <row r="311" spans="1:45" x14ac:dyDescent="0.3">
      <c r="A311" s="1" t="str">
        <f t="shared" si="3"/>
        <v>Digitalizaciones de la institución [Facultad de Teología de Granada. Biblioteca]</v>
      </c>
      <c r="B311" s="1" t="s">
        <v>1898</v>
      </c>
      <c r="C311" s="1" t="s">
        <v>44</v>
      </c>
      <c r="D311" s="1" t="s">
        <v>854</v>
      </c>
      <c r="E311" s="1" t="s">
        <v>620</v>
      </c>
      <c r="F311" s="56" t="s">
        <v>115</v>
      </c>
      <c r="G311" s="8" t="s">
        <v>4</v>
      </c>
      <c r="H311" s="8" t="s">
        <v>55</v>
      </c>
      <c r="I311" s="8" t="s">
        <v>55</v>
      </c>
      <c r="J311" s="11" t="s">
        <v>123</v>
      </c>
      <c r="K311" s="11" t="s">
        <v>123</v>
      </c>
      <c r="L311" s="11" t="s">
        <v>123</v>
      </c>
      <c r="M311" s="54" t="s">
        <v>123</v>
      </c>
      <c r="N311" s="54" t="s">
        <v>123</v>
      </c>
      <c r="O311" s="1"/>
      <c r="P311" s="54" t="s">
        <v>123</v>
      </c>
      <c r="Q311" s="1"/>
      <c r="R311" s="54" t="s">
        <v>123</v>
      </c>
      <c r="S311" s="55" t="s">
        <v>123</v>
      </c>
      <c r="T311" s="1"/>
      <c r="U311" s="54" t="s">
        <v>123</v>
      </c>
      <c r="V311" s="54" t="s">
        <v>123</v>
      </c>
      <c r="W311" s="54" t="s">
        <v>123</v>
      </c>
      <c r="X311" s="1"/>
      <c r="Y311" s="54" t="s">
        <v>123</v>
      </c>
      <c r="Z311" s="54" t="s">
        <v>123</v>
      </c>
      <c r="AA311" s="54" t="s">
        <v>123</v>
      </c>
      <c r="AB311" s="54" t="s">
        <v>123</v>
      </c>
      <c r="AC311" s="54" t="s">
        <v>123</v>
      </c>
      <c r="AD311" s="54" t="s">
        <v>123</v>
      </c>
      <c r="AE311" s="54" t="s">
        <v>123</v>
      </c>
      <c r="AF311" s="54" t="s">
        <v>123</v>
      </c>
      <c r="AG311" s="1"/>
      <c r="AH311" s="54" t="s">
        <v>123</v>
      </c>
      <c r="AI311" s="54" t="s">
        <v>123</v>
      </c>
      <c r="AJ311" s="1"/>
      <c r="AK311" s="1"/>
      <c r="AL311" s="54" t="s">
        <v>123</v>
      </c>
      <c r="AM311" s="1"/>
      <c r="AN311" s="54" t="s">
        <v>123</v>
      </c>
      <c r="AO311" s="1"/>
      <c r="AP311" s="54" t="s">
        <v>123</v>
      </c>
      <c r="AQ311" s="1"/>
      <c r="AR311" s="1"/>
      <c r="AS311" s="1"/>
    </row>
    <row r="312" spans="1:45" x14ac:dyDescent="0.3">
      <c r="A312" s="1" t="str">
        <f t="shared" si="3"/>
        <v>Digitalizaciones de la institución [Facultad de Teología de Vitoria-Gasteiz. Seminario de Vitoria]</v>
      </c>
      <c r="B312" s="1" t="s">
        <v>1780</v>
      </c>
      <c r="C312" s="1" t="s">
        <v>44</v>
      </c>
      <c r="D312" s="1" t="s">
        <v>854</v>
      </c>
      <c r="E312" s="1" t="s">
        <v>309</v>
      </c>
      <c r="F312" s="56" t="s">
        <v>115</v>
      </c>
      <c r="G312" s="8" t="s">
        <v>17</v>
      </c>
      <c r="H312" s="8" t="s">
        <v>97</v>
      </c>
      <c r="I312" s="8" t="s">
        <v>2054</v>
      </c>
      <c r="J312" s="11" t="s">
        <v>123</v>
      </c>
      <c r="K312" s="11" t="s">
        <v>123</v>
      </c>
      <c r="L312" s="11" t="s">
        <v>123</v>
      </c>
      <c r="M312" s="54" t="s">
        <v>123</v>
      </c>
      <c r="N312" s="54" t="s">
        <v>123</v>
      </c>
      <c r="O312" s="1"/>
      <c r="P312" s="54" t="s">
        <v>123</v>
      </c>
      <c r="Q312" s="1"/>
      <c r="R312" s="54" t="s">
        <v>123</v>
      </c>
      <c r="S312" s="55" t="s">
        <v>123</v>
      </c>
      <c r="T312" s="1"/>
      <c r="U312" s="54" t="s">
        <v>123</v>
      </c>
      <c r="V312" s="54" t="s">
        <v>123</v>
      </c>
      <c r="W312" s="54" t="s">
        <v>123</v>
      </c>
      <c r="X312" s="1"/>
      <c r="Y312" s="54" t="s">
        <v>123</v>
      </c>
      <c r="Z312" s="54" t="s">
        <v>123</v>
      </c>
      <c r="AA312" s="54" t="s">
        <v>123</v>
      </c>
      <c r="AB312" s="54" t="s">
        <v>123</v>
      </c>
      <c r="AC312" s="54" t="s">
        <v>123</v>
      </c>
      <c r="AD312" s="54" t="s">
        <v>123</v>
      </c>
      <c r="AE312" s="54" t="s">
        <v>123</v>
      </c>
      <c r="AF312" s="54" t="s">
        <v>123</v>
      </c>
      <c r="AG312" s="1"/>
      <c r="AH312" s="54" t="s">
        <v>123</v>
      </c>
      <c r="AI312" s="54" t="s">
        <v>123</v>
      </c>
      <c r="AJ312" s="1"/>
      <c r="AK312" s="1"/>
      <c r="AL312" s="54" t="s">
        <v>123</v>
      </c>
      <c r="AM312" s="1"/>
      <c r="AN312" s="54" t="s">
        <v>123</v>
      </c>
      <c r="AO312" s="1"/>
      <c r="AP312" s="54" t="s">
        <v>123</v>
      </c>
      <c r="AQ312" s="1"/>
      <c r="AR312" s="1"/>
      <c r="AS312" s="1"/>
    </row>
    <row r="313" spans="1:45" ht="28.8" x14ac:dyDescent="0.3">
      <c r="A313" s="1" t="str">
        <f t="shared" si="3"/>
        <v>Digitalizaciones de la institución [Filmoteca Canaria]</v>
      </c>
      <c r="B313" s="1" t="s">
        <v>2548</v>
      </c>
      <c r="C313" s="1" t="s">
        <v>1882</v>
      </c>
      <c r="D313" s="1" t="s">
        <v>854</v>
      </c>
      <c r="E313" s="1" t="s">
        <v>959</v>
      </c>
      <c r="F313" s="56" t="s">
        <v>115</v>
      </c>
      <c r="G313" s="8" t="s">
        <v>20</v>
      </c>
      <c r="H313" s="8" t="s">
        <v>64</v>
      </c>
      <c r="I313" s="8" t="s">
        <v>402</v>
      </c>
      <c r="J313" s="11" t="s">
        <v>123</v>
      </c>
      <c r="K313" s="11" t="s">
        <v>123</v>
      </c>
      <c r="L313" s="11" t="s">
        <v>123</v>
      </c>
      <c r="M313" s="54" t="s">
        <v>123</v>
      </c>
      <c r="N313" s="54" t="s">
        <v>123</v>
      </c>
      <c r="O313" s="1"/>
      <c r="P313" s="54" t="s">
        <v>123</v>
      </c>
      <c r="Q313" s="1"/>
      <c r="R313" s="54" t="s">
        <v>123</v>
      </c>
      <c r="S313" s="55" t="s">
        <v>123</v>
      </c>
      <c r="T313" s="1"/>
      <c r="U313" s="54" t="s">
        <v>123</v>
      </c>
      <c r="V313" s="54" t="s">
        <v>123</v>
      </c>
      <c r="W313" s="54" t="s">
        <v>123</v>
      </c>
      <c r="X313" s="1"/>
      <c r="Y313" s="54" t="s">
        <v>123</v>
      </c>
      <c r="Z313" s="54" t="s">
        <v>123</v>
      </c>
      <c r="AA313" s="54" t="s">
        <v>123</v>
      </c>
      <c r="AB313" s="54" t="s">
        <v>123</v>
      </c>
      <c r="AC313" s="54" t="s">
        <v>123</v>
      </c>
      <c r="AD313" s="54" t="s">
        <v>123</v>
      </c>
      <c r="AE313" s="54" t="s">
        <v>123</v>
      </c>
      <c r="AF313" s="54" t="s">
        <v>123</v>
      </c>
      <c r="AG313" s="1"/>
      <c r="AH313" s="54" t="s">
        <v>123</v>
      </c>
      <c r="AI313" s="54" t="s">
        <v>123</v>
      </c>
      <c r="AJ313" s="1"/>
      <c r="AK313" s="1"/>
      <c r="AL313" s="54" t="s">
        <v>123</v>
      </c>
      <c r="AM313" s="1"/>
      <c r="AN313" s="54" t="s">
        <v>123</v>
      </c>
      <c r="AO313" s="1"/>
      <c r="AP313" s="54" t="s">
        <v>123</v>
      </c>
      <c r="AQ313" s="1"/>
      <c r="AR313" s="1"/>
      <c r="AS313" s="1"/>
    </row>
    <row r="314" spans="1:45" ht="84" customHeight="1" x14ac:dyDescent="0.3">
      <c r="A314" s="1" t="str">
        <f t="shared" si="3"/>
        <v>Digitalizaciones de la institución [Filmoteca de Cataluña]</v>
      </c>
      <c r="B314" s="1" t="s">
        <v>1528</v>
      </c>
      <c r="C314" s="1" t="s">
        <v>2041</v>
      </c>
      <c r="D314" s="1" t="s">
        <v>854</v>
      </c>
      <c r="E314" s="1" t="s">
        <v>1576</v>
      </c>
      <c r="F314" s="56" t="s">
        <v>115</v>
      </c>
      <c r="G314" s="8" t="s">
        <v>16</v>
      </c>
      <c r="H314" s="8" t="s">
        <v>80</v>
      </c>
      <c r="I314" s="8" t="s">
        <v>80</v>
      </c>
      <c r="J314" s="11" t="s">
        <v>123</v>
      </c>
      <c r="K314" s="11" t="s">
        <v>123</v>
      </c>
      <c r="L314" s="11" t="s">
        <v>123</v>
      </c>
      <c r="M314" s="54" t="s">
        <v>123</v>
      </c>
      <c r="N314" s="54" t="s">
        <v>123</v>
      </c>
      <c r="O314" s="1"/>
      <c r="P314" s="54" t="s">
        <v>123</v>
      </c>
      <c r="Q314" s="1"/>
      <c r="R314" s="54" t="s">
        <v>123</v>
      </c>
      <c r="S314" s="55" t="s">
        <v>123</v>
      </c>
      <c r="T314" s="1"/>
      <c r="U314" s="54" t="s">
        <v>123</v>
      </c>
      <c r="V314" s="54" t="s">
        <v>123</v>
      </c>
      <c r="W314" s="54" t="s">
        <v>123</v>
      </c>
      <c r="X314" s="1"/>
      <c r="Y314" s="54" t="s">
        <v>123</v>
      </c>
      <c r="Z314" s="54" t="s">
        <v>123</v>
      </c>
      <c r="AA314" s="54" t="s">
        <v>123</v>
      </c>
      <c r="AB314" s="54" t="s">
        <v>123</v>
      </c>
      <c r="AC314" s="54" t="s">
        <v>123</v>
      </c>
      <c r="AD314" s="54" t="s">
        <v>123</v>
      </c>
      <c r="AE314" s="54" t="s">
        <v>123</v>
      </c>
      <c r="AF314" s="54" t="s">
        <v>123</v>
      </c>
      <c r="AG314" s="1"/>
      <c r="AH314" s="54" t="s">
        <v>123</v>
      </c>
      <c r="AI314" s="54" t="s">
        <v>123</v>
      </c>
      <c r="AJ314" s="1"/>
      <c r="AK314" s="1"/>
      <c r="AL314" s="54" t="s">
        <v>123</v>
      </c>
      <c r="AM314" s="1"/>
      <c r="AN314" s="54" t="s">
        <v>123</v>
      </c>
      <c r="AO314" s="1"/>
      <c r="AP314" s="54" t="s">
        <v>123</v>
      </c>
      <c r="AQ314" s="1"/>
      <c r="AR314" s="1"/>
      <c r="AS314" s="1"/>
    </row>
    <row r="315" spans="1:45" ht="95.25" customHeight="1" x14ac:dyDescent="0.3">
      <c r="A315" s="1" t="str">
        <f t="shared" si="3"/>
        <v>Digitalizaciones de la institución [Fondo bibliográfico y documental Manuel Campos]</v>
      </c>
      <c r="B315" s="1" t="s">
        <v>953</v>
      </c>
      <c r="C315" s="1" t="s">
        <v>1467</v>
      </c>
      <c r="D315" s="1" t="s">
        <v>854</v>
      </c>
      <c r="E315" s="1" t="s">
        <v>881</v>
      </c>
      <c r="F315" s="56" t="s">
        <v>115</v>
      </c>
      <c r="G315" s="8" t="s">
        <v>20</v>
      </c>
      <c r="H315" s="8" t="s">
        <v>64</v>
      </c>
      <c r="I315" s="8" t="s">
        <v>402</v>
      </c>
      <c r="J315" s="11" t="s">
        <v>123</v>
      </c>
      <c r="K315" s="11" t="s">
        <v>123</v>
      </c>
      <c r="L315" s="11" t="s">
        <v>123</v>
      </c>
      <c r="M315" s="54" t="s">
        <v>123</v>
      </c>
      <c r="N315" s="54" t="s">
        <v>123</v>
      </c>
      <c r="O315" s="1"/>
      <c r="P315" s="54" t="s">
        <v>123</v>
      </c>
      <c r="Q315" s="1"/>
      <c r="R315" s="54" t="s">
        <v>123</v>
      </c>
      <c r="S315" s="55" t="s">
        <v>123</v>
      </c>
      <c r="T315" s="1"/>
      <c r="U315" s="54" t="s">
        <v>123</v>
      </c>
      <c r="V315" s="54" t="s">
        <v>123</v>
      </c>
      <c r="W315" s="54" t="s">
        <v>123</v>
      </c>
      <c r="X315" s="1"/>
      <c r="Y315" s="54" t="s">
        <v>123</v>
      </c>
      <c r="Z315" s="54" t="s">
        <v>123</v>
      </c>
      <c r="AA315" s="54" t="s">
        <v>123</v>
      </c>
      <c r="AB315" s="54" t="s">
        <v>123</v>
      </c>
      <c r="AC315" s="54" t="s">
        <v>123</v>
      </c>
      <c r="AD315" s="54" t="s">
        <v>123</v>
      </c>
      <c r="AE315" s="54" t="s">
        <v>123</v>
      </c>
      <c r="AF315" s="54" t="s">
        <v>123</v>
      </c>
      <c r="AG315" s="1"/>
      <c r="AH315" s="54" t="s">
        <v>123</v>
      </c>
      <c r="AI315" s="54" t="s">
        <v>123</v>
      </c>
      <c r="AJ315" s="1"/>
      <c r="AK315" s="1"/>
      <c r="AL315" s="54" t="s">
        <v>123</v>
      </c>
      <c r="AM315" s="1"/>
      <c r="AN315" s="54" t="s">
        <v>123</v>
      </c>
      <c r="AO315" s="1"/>
      <c r="AP315" s="54" t="s">
        <v>123</v>
      </c>
      <c r="AQ315" s="1"/>
      <c r="AR315" s="1"/>
      <c r="AS315" s="1"/>
    </row>
    <row r="316" spans="1:45" x14ac:dyDescent="0.3">
      <c r="A316" s="1" t="str">
        <f t="shared" si="3"/>
        <v>Digitalizaciones de la institución [Fred Olsen S.A.]</v>
      </c>
      <c r="B316" s="1" t="s">
        <v>952</v>
      </c>
      <c r="C316" s="1" t="s">
        <v>1467</v>
      </c>
      <c r="D316" s="1" t="s">
        <v>854</v>
      </c>
      <c r="E316" s="1" t="s">
        <v>881</v>
      </c>
      <c r="F316" s="56" t="s">
        <v>115</v>
      </c>
      <c r="G316" s="8" t="s">
        <v>20</v>
      </c>
      <c r="H316" s="8" t="s">
        <v>65</v>
      </c>
      <c r="I316" s="8" t="s">
        <v>1420</v>
      </c>
      <c r="J316" s="11" t="s">
        <v>123</v>
      </c>
      <c r="K316" s="11" t="s">
        <v>123</v>
      </c>
      <c r="L316" s="11" t="s">
        <v>123</v>
      </c>
      <c r="M316" s="54" t="s">
        <v>123</v>
      </c>
      <c r="N316" s="54" t="s">
        <v>123</v>
      </c>
      <c r="O316" s="1"/>
      <c r="P316" s="54" t="s">
        <v>123</v>
      </c>
      <c r="Q316" s="1"/>
      <c r="R316" s="54" t="s">
        <v>123</v>
      </c>
      <c r="S316" s="55" t="s">
        <v>123</v>
      </c>
      <c r="T316" s="1"/>
      <c r="U316" s="54" t="s">
        <v>123</v>
      </c>
      <c r="V316" s="54" t="s">
        <v>123</v>
      </c>
      <c r="W316" s="54" t="s">
        <v>123</v>
      </c>
      <c r="X316" s="1"/>
      <c r="Y316" s="54" t="s">
        <v>123</v>
      </c>
      <c r="Z316" s="54" t="s">
        <v>123</v>
      </c>
      <c r="AA316" s="54" t="s">
        <v>123</v>
      </c>
      <c r="AB316" s="54" t="s">
        <v>123</v>
      </c>
      <c r="AC316" s="54" t="s">
        <v>123</v>
      </c>
      <c r="AD316" s="54" t="s">
        <v>123</v>
      </c>
      <c r="AE316" s="54" t="s">
        <v>123</v>
      </c>
      <c r="AF316" s="54" t="s">
        <v>123</v>
      </c>
      <c r="AG316" s="1"/>
      <c r="AH316" s="54" t="s">
        <v>123</v>
      </c>
      <c r="AI316" s="54" t="s">
        <v>123</v>
      </c>
      <c r="AJ316" s="1"/>
      <c r="AK316" s="1"/>
      <c r="AL316" s="54" t="s">
        <v>123</v>
      </c>
      <c r="AM316" s="1"/>
      <c r="AN316" s="54" t="s">
        <v>123</v>
      </c>
      <c r="AO316" s="1"/>
      <c r="AP316" s="54" t="s">
        <v>123</v>
      </c>
      <c r="AQ316" s="1"/>
      <c r="AR316" s="1"/>
      <c r="AS316" s="1"/>
    </row>
    <row r="317" spans="1:45" x14ac:dyDescent="0.3">
      <c r="A317" s="1" t="str">
        <f t="shared" si="3"/>
        <v>Digitalizaciones de la institución [Fundació Orfeó Català–Palau de la Música Catalana. Centro de Documentación del Orfeón Catalán]</v>
      </c>
      <c r="B317" s="1" t="s">
        <v>2520</v>
      </c>
      <c r="C317" s="1" t="s">
        <v>2044</v>
      </c>
      <c r="D317" s="1" t="s">
        <v>854</v>
      </c>
      <c r="E317" s="1" t="s">
        <v>1576</v>
      </c>
      <c r="F317" s="56" t="s">
        <v>115</v>
      </c>
      <c r="G317" s="8" t="s">
        <v>16</v>
      </c>
      <c r="H317" s="8" t="s">
        <v>80</v>
      </c>
      <c r="I317" s="8" t="s">
        <v>80</v>
      </c>
      <c r="J317" s="11" t="s">
        <v>123</v>
      </c>
      <c r="K317" s="11" t="s">
        <v>123</v>
      </c>
      <c r="L317" s="11" t="s">
        <v>123</v>
      </c>
      <c r="M317" s="54" t="s">
        <v>123</v>
      </c>
      <c r="N317" s="54" t="s">
        <v>123</v>
      </c>
      <c r="O317" s="1"/>
      <c r="P317" s="54" t="s">
        <v>123</v>
      </c>
      <c r="Q317" s="1"/>
      <c r="R317" s="54" t="s">
        <v>123</v>
      </c>
      <c r="S317" s="55" t="s">
        <v>123</v>
      </c>
      <c r="T317" s="1"/>
      <c r="U317" s="54" t="s">
        <v>123</v>
      </c>
      <c r="V317" s="54" t="s">
        <v>123</v>
      </c>
      <c r="W317" s="54" t="s">
        <v>123</v>
      </c>
      <c r="X317" s="1"/>
      <c r="Y317" s="54" t="s">
        <v>123</v>
      </c>
      <c r="Z317" s="54" t="s">
        <v>123</v>
      </c>
      <c r="AA317" s="54" t="s">
        <v>123</v>
      </c>
      <c r="AB317" s="54" t="s">
        <v>123</v>
      </c>
      <c r="AC317" s="54" t="s">
        <v>123</v>
      </c>
      <c r="AD317" s="54" t="s">
        <v>123</v>
      </c>
      <c r="AE317" s="54" t="s">
        <v>123</v>
      </c>
      <c r="AF317" s="54" t="s">
        <v>123</v>
      </c>
      <c r="AG317" s="1"/>
      <c r="AH317" s="54" t="s">
        <v>123</v>
      </c>
      <c r="AI317" s="54" t="s">
        <v>123</v>
      </c>
      <c r="AJ317" s="1"/>
      <c r="AK317" s="1"/>
      <c r="AL317" s="54" t="s">
        <v>123</v>
      </c>
      <c r="AM317" s="1"/>
      <c r="AN317" s="54" t="s">
        <v>123</v>
      </c>
      <c r="AO317" s="1"/>
      <c r="AP317" s="54" t="s">
        <v>123</v>
      </c>
      <c r="AQ317" s="1"/>
      <c r="AR317" s="1"/>
      <c r="AS317" s="1"/>
    </row>
    <row r="318" spans="1:45" x14ac:dyDescent="0.3">
      <c r="A318" s="1" t="str">
        <f t="shared" si="3"/>
        <v>Digitalizaciones de la institución [Fundación Aguilar y Eslava (Cabra, Córdoba)]</v>
      </c>
      <c r="B318" s="1" t="s">
        <v>638</v>
      </c>
      <c r="C318" s="1" t="s">
        <v>34</v>
      </c>
      <c r="D318" s="1" t="s">
        <v>854</v>
      </c>
      <c r="E318" s="1" t="s">
        <v>620</v>
      </c>
      <c r="F318" s="56" t="s">
        <v>115</v>
      </c>
      <c r="G318" s="8" t="s">
        <v>4</v>
      </c>
      <c r="H318" s="8" t="s">
        <v>54</v>
      </c>
      <c r="I318" s="8" t="s">
        <v>1425</v>
      </c>
      <c r="J318" s="11" t="s">
        <v>123</v>
      </c>
      <c r="K318" s="11" t="s">
        <v>123</v>
      </c>
      <c r="L318" s="11" t="s">
        <v>123</v>
      </c>
      <c r="M318" s="54" t="s">
        <v>123</v>
      </c>
      <c r="N318" s="54" t="s">
        <v>123</v>
      </c>
      <c r="O318" s="1"/>
      <c r="P318" s="54" t="s">
        <v>123</v>
      </c>
      <c r="Q318" s="1"/>
      <c r="R318" s="54" t="s">
        <v>123</v>
      </c>
      <c r="S318" s="55" t="s">
        <v>123</v>
      </c>
      <c r="T318" s="1"/>
      <c r="U318" s="54" t="s">
        <v>123</v>
      </c>
      <c r="V318" s="54" t="s">
        <v>123</v>
      </c>
      <c r="W318" s="54" t="s">
        <v>123</v>
      </c>
      <c r="X318" s="1"/>
      <c r="Y318" s="54" t="s">
        <v>123</v>
      </c>
      <c r="Z318" s="54" t="s">
        <v>123</v>
      </c>
      <c r="AA318" s="54" t="s">
        <v>123</v>
      </c>
      <c r="AB318" s="54" t="s">
        <v>123</v>
      </c>
      <c r="AC318" s="54" t="s">
        <v>123</v>
      </c>
      <c r="AD318" s="54" t="s">
        <v>123</v>
      </c>
      <c r="AE318" s="54" t="s">
        <v>123</v>
      </c>
      <c r="AF318" s="54" t="s">
        <v>123</v>
      </c>
      <c r="AG318" s="1"/>
      <c r="AH318" s="54" t="s">
        <v>123</v>
      </c>
      <c r="AI318" s="54" t="s">
        <v>123</v>
      </c>
      <c r="AJ318" s="1"/>
      <c r="AK318" s="1"/>
      <c r="AL318" s="54" t="s">
        <v>123</v>
      </c>
      <c r="AM318" s="1"/>
      <c r="AN318" s="54" t="s">
        <v>123</v>
      </c>
      <c r="AO318" s="1"/>
      <c r="AP318" s="54" t="s">
        <v>123</v>
      </c>
      <c r="AQ318" s="1"/>
      <c r="AR318" s="1"/>
      <c r="AS318" s="1"/>
    </row>
    <row r="319" spans="1:45" x14ac:dyDescent="0.3">
      <c r="A319" s="1" t="str">
        <f t="shared" si="3"/>
        <v>Digitalizaciones de la institución [Fundación Albéniz]</v>
      </c>
      <c r="B319" s="1" t="s">
        <v>2016</v>
      </c>
      <c r="C319" s="1" t="s">
        <v>34</v>
      </c>
      <c r="D319" s="1" t="s">
        <v>854</v>
      </c>
      <c r="E319" s="1" t="s">
        <v>989</v>
      </c>
      <c r="F319" s="56" t="s">
        <v>115</v>
      </c>
      <c r="G319" s="8" t="s">
        <v>93</v>
      </c>
      <c r="H319" s="8" t="s">
        <v>6</v>
      </c>
      <c r="I319" s="8" t="s">
        <v>6</v>
      </c>
      <c r="J319" s="11" t="s">
        <v>123</v>
      </c>
      <c r="K319" s="11" t="s">
        <v>123</v>
      </c>
      <c r="L319" s="11" t="s">
        <v>123</v>
      </c>
      <c r="M319" s="54" t="s">
        <v>123</v>
      </c>
      <c r="N319" s="54" t="s">
        <v>123</v>
      </c>
      <c r="O319" s="1"/>
      <c r="P319" s="54" t="s">
        <v>123</v>
      </c>
      <c r="Q319" s="1"/>
      <c r="R319" s="54" t="s">
        <v>123</v>
      </c>
      <c r="S319" s="55" t="s">
        <v>123</v>
      </c>
      <c r="T319" s="1"/>
      <c r="U319" s="54" t="s">
        <v>123</v>
      </c>
      <c r="V319" s="54" t="s">
        <v>123</v>
      </c>
      <c r="W319" s="54" t="s">
        <v>123</v>
      </c>
      <c r="X319" s="1"/>
      <c r="Y319" s="54" t="s">
        <v>123</v>
      </c>
      <c r="Z319" s="54" t="s">
        <v>123</v>
      </c>
      <c r="AA319" s="54" t="s">
        <v>123</v>
      </c>
      <c r="AB319" s="54" t="s">
        <v>123</v>
      </c>
      <c r="AC319" s="54" t="s">
        <v>123</v>
      </c>
      <c r="AD319" s="54" t="s">
        <v>123</v>
      </c>
      <c r="AE319" s="54" t="s">
        <v>123</v>
      </c>
      <c r="AF319" s="54" t="s">
        <v>123</v>
      </c>
      <c r="AG319" s="1"/>
      <c r="AH319" s="54" t="s">
        <v>123</v>
      </c>
      <c r="AI319" s="54" t="s">
        <v>123</v>
      </c>
      <c r="AJ319" s="1"/>
      <c r="AK319" s="1"/>
      <c r="AL319" s="54" t="s">
        <v>123</v>
      </c>
      <c r="AM319" s="1"/>
      <c r="AN319" s="54" t="s">
        <v>123</v>
      </c>
      <c r="AO319" s="1"/>
      <c r="AP319" s="54" t="s">
        <v>123</v>
      </c>
      <c r="AQ319" s="1"/>
      <c r="AR319" s="1"/>
      <c r="AS319" s="1"/>
    </row>
    <row r="320" spans="1:45" x14ac:dyDescent="0.3">
      <c r="A320" s="1" t="str">
        <f t="shared" si="3"/>
        <v>Digitalizaciones de la institución [Fundación Arte, Ciencia y Diálogo (ARDICIA)]</v>
      </c>
      <c r="B320" s="1" t="s">
        <v>1529</v>
      </c>
      <c r="C320" s="1" t="s">
        <v>34</v>
      </c>
      <c r="D320" s="1" t="s">
        <v>854</v>
      </c>
      <c r="E320" s="1" t="s">
        <v>163</v>
      </c>
      <c r="F320" s="56" t="s">
        <v>115</v>
      </c>
      <c r="G320" s="8" t="s">
        <v>93</v>
      </c>
      <c r="H320" s="8" t="s">
        <v>6</v>
      </c>
      <c r="I320" s="8" t="s">
        <v>6</v>
      </c>
      <c r="J320" s="11" t="s">
        <v>123</v>
      </c>
      <c r="K320" s="11" t="s">
        <v>123</v>
      </c>
      <c r="L320" s="11" t="s">
        <v>123</v>
      </c>
      <c r="M320" s="54" t="s">
        <v>123</v>
      </c>
      <c r="N320" s="54" t="s">
        <v>123</v>
      </c>
      <c r="O320" s="1"/>
      <c r="P320" s="54" t="s">
        <v>123</v>
      </c>
      <c r="Q320" s="1"/>
      <c r="R320" s="54" t="s">
        <v>123</v>
      </c>
      <c r="S320" s="55" t="s">
        <v>123</v>
      </c>
      <c r="T320" s="1"/>
      <c r="U320" s="54" t="s">
        <v>123</v>
      </c>
      <c r="V320" s="54" t="s">
        <v>123</v>
      </c>
      <c r="W320" s="54" t="s">
        <v>123</v>
      </c>
      <c r="X320" s="1"/>
      <c r="Y320" s="54" t="s">
        <v>123</v>
      </c>
      <c r="Z320" s="54" t="s">
        <v>123</v>
      </c>
      <c r="AA320" s="54" t="s">
        <v>123</v>
      </c>
      <c r="AB320" s="54" t="s">
        <v>123</v>
      </c>
      <c r="AC320" s="54" t="s">
        <v>123</v>
      </c>
      <c r="AD320" s="54" t="s">
        <v>123</v>
      </c>
      <c r="AE320" s="54" t="s">
        <v>123</v>
      </c>
      <c r="AF320" s="54" t="s">
        <v>123</v>
      </c>
      <c r="AG320" s="1"/>
      <c r="AH320" s="54" t="s">
        <v>123</v>
      </c>
      <c r="AI320" s="54" t="s">
        <v>123</v>
      </c>
      <c r="AJ320" s="1"/>
      <c r="AK320" s="1"/>
      <c r="AL320" s="54" t="s">
        <v>123</v>
      </c>
      <c r="AM320" s="1"/>
      <c r="AN320" s="54" t="s">
        <v>123</v>
      </c>
      <c r="AO320" s="1"/>
      <c r="AP320" s="54" t="s">
        <v>123</v>
      </c>
      <c r="AQ320" s="1"/>
      <c r="AR320" s="1" t="s">
        <v>1368</v>
      </c>
      <c r="AS320" s="1" t="s">
        <v>1415</v>
      </c>
    </row>
    <row r="321" spans="1:45" x14ac:dyDescent="0.3">
      <c r="A321" s="1" t="str">
        <f t="shared" si="3"/>
        <v>Digitalizaciones de la institución [Fundación Artur Martorell]</v>
      </c>
      <c r="B321" s="1" t="s">
        <v>1854</v>
      </c>
      <c r="C321" s="1" t="s">
        <v>34</v>
      </c>
      <c r="D321" s="1" t="s">
        <v>854</v>
      </c>
      <c r="E321" s="1" t="s">
        <v>1576</v>
      </c>
      <c r="F321" s="56" t="s">
        <v>115</v>
      </c>
      <c r="G321" s="8" t="s">
        <v>16</v>
      </c>
      <c r="H321" s="8" t="s">
        <v>80</v>
      </c>
      <c r="I321" s="8" t="s">
        <v>80</v>
      </c>
      <c r="J321" s="11" t="s">
        <v>123</v>
      </c>
      <c r="K321" s="11" t="s">
        <v>123</v>
      </c>
      <c r="L321" s="11" t="s">
        <v>123</v>
      </c>
      <c r="M321" s="54" t="s">
        <v>123</v>
      </c>
      <c r="N321" s="54" t="s">
        <v>123</v>
      </c>
      <c r="O321" s="1"/>
      <c r="P321" s="54" t="s">
        <v>123</v>
      </c>
      <c r="Q321" s="1"/>
      <c r="R321" s="54" t="s">
        <v>123</v>
      </c>
      <c r="S321" s="55" t="s">
        <v>123</v>
      </c>
      <c r="T321" s="1"/>
      <c r="U321" s="54" t="s">
        <v>123</v>
      </c>
      <c r="V321" s="54" t="s">
        <v>123</v>
      </c>
      <c r="W321" s="54" t="s">
        <v>123</v>
      </c>
      <c r="X321" s="1"/>
      <c r="Y321" s="54" t="s">
        <v>123</v>
      </c>
      <c r="Z321" s="54" t="s">
        <v>123</v>
      </c>
      <c r="AA321" s="54" t="s">
        <v>123</v>
      </c>
      <c r="AB321" s="54" t="s">
        <v>123</v>
      </c>
      <c r="AC321" s="54" t="s">
        <v>123</v>
      </c>
      <c r="AD321" s="54" t="s">
        <v>123</v>
      </c>
      <c r="AE321" s="54" t="s">
        <v>123</v>
      </c>
      <c r="AF321" s="54" t="s">
        <v>123</v>
      </c>
      <c r="AG321" s="1"/>
      <c r="AH321" s="54" t="s">
        <v>123</v>
      </c>
      <c r="AI321" s="54" t="s">
        <v>123</v>
      </c>
      <c r="AJ321" s="1"/>
      <c r="AK321" s="1"/>
      <c r="AL321" s="54" t="s">
        <v>123</v>
      </c>
      <c r="AM321" s="1"/>
      <c r="AN321" s="54" t="s">
        <v>123</v>
      </c>
      <c r="AO321" s="1"/>
      <c r="AP321" s="54" t="s">
        <v>123</v>
      </c>
      <c r="AQ321" s="1"/>
      <c r="AR321" s="1"/>
      <c r="AS321" s="1"/>
    </row>
    <row r="322" spans="1:45" x14ac:dyDescent="0.3">
      <c r="A322" s="1" t="str">
        <f t="shared" si="3"/>
        <v>Digitalizaciones de la institución [Fundación Bancaria Caja Navarra]</v>
      </c>
      <c r="B322" s="13" t="s">
        <v>1755</v>
      </c>
      <c r="C322" s="1" t="s">
        <v>34</v>
      </c>
      <c r="D322" s="1" t="s">
        <v>854</v>
      </c>
      <c r="E322" s="1" t="s">
        <v>1579</v>
      </c>
      <c r="F322" s="56" t="s">
        <v>115</v>
      </c>
      <c r="G322" s="8" t="s">
        <v>95</v>
      </c>
      <c r="H322" s="8" t="s">
        <v>7</v>
      </c>
      <c r="I322" s="8" t="s">
        <v>381</v>
      </c>
      <c r="J322" s="11" t="s">
        <v>123</v>
      </c>
      <c r="K322" s="11" t="s">
        <v>123</v>
      </c>
      <c r="L322" s="11" t="s">
        <v>123</v>
      </c>
      <c r="M322" s="54" t="s">
        <v>123</v>
      </c>
      <c r="N322" s="54" t="s">
        <v>123</v>
      </c>
      <c r="O322" s="1"/>
      <c r="P322" s="54" t="s">
        <v>123</v>
      </c>
      <c r="Q322" s="1"/>
      <c r="R322" s="54" t="s">
        <v>123</v>
      </c>
      <c r="S322" s="55" t="s">
        <v>123</v>
      </c>
      <c r="T322" s="1"/>
      <c r="U322" s="54" t="s">
        <v>123</v>
      </c>
      <c r="V322" s="54" t="s">
        <v>123</v>
      </c>
      <c r="W322" s="54" t="s">
        <v>123</v>
      </c>
      <c r="X322" s="1"/>
      <c r="Y322" s="54" t="s">
        <v>123</v>
      </c>
      <c r="Z322" s="54" t="s">
        <v>123</v>
      </c>
      <c r="AA322" s="54" t="s">
        <v>123</v>
      </c>
      <c r="AB322" s="54" t="s">
        <v>123</v>
      </c>
      <c r="AC322" s="54" t="s">
        <v>123</v>
      </c>
      <c r="AD322" s="54" t="s">
        <v>123</v>
      </c>
      <c r="AE322" s="54" t="s">
        <v>123</v>
      </c>
      <c r="AF322" s="54" t="s">
        <v>123</v>
      </c>
      <c r="AG322" s="1"/>
      <c r="AH322" s="54" t="s">
        <v>123</v>
      </c>
      <c r="AI322" s="54" t="s">
        <v>123</v>
      </c>
      <c r="AJ322" s="1"/>
      <c r="AK322" s="1"/>
      <c r="AL322" s="54" t="s">
        <v>123</v>
      </c>
      <c r="AM322" s="1"/>
      <c r="AN322" s="54" t="s">
        <v>123</v>
      </c>
      <c r="AO322" s="1"/>
      <c r="AP322" s="54" t="s">
        <v>123</v>
      </c>
      <c r="AQ322" s="1"/>
      <c r="AR322" s="1"/>
      <c r="AS322" s="1"/>
    </row>
    <row r="323" spans="1:45" x14ac:dyDescent="0.3">
      <c r="A323" s="1" t="str">
        <f t="shared" si="3"/>
        <v>Digitalizaciones de la institución [Fundación Banco Santander]</v>
      </c>
      <c r="B323" s="1" t="s">
        <v>2017</v>
      </c>
      <c r="C323" s="1" t="s">
        <v>34</v>
      </c>
      <c r="D323" s="1" t="s">
        <v>854</v>
      </c>
      <c r="E323" s="1" t="s">
        <v>989</v>
      </c>
      <c r="F323" s="56" t="s">
        <v>115</v>
      </c>
      <c r="G323" s="8" t="s">
        <v>93</v>
      </c>
      <c r="H323" s="8" t="s">
        <v>6</v>
      </c>
      <c r="I323" s="8" t="s">
        <v>6</v>
      </c>
      <c r="J323" s="11" t="s">
        <v>123</v>
      </c>
      <c r="K323" s="11" t="s">
        <v>123</v>
      </c>
      <c r="L323" s="11" t="s">
        <v>123</v>
      </c>
      <c r="M323" s="54" t="s">
        <v>123</v>
      </c>
      <c r="N323" s="54" t="s">
        <v>123</v>
      </c>
      <c r="O323" s="1"/>
      <c r="P323" s="54" t="s">
        <v>123</v>
      </c>
      <c r="Q323" s="1"/>
      <c r="R323" s="54" t="s">
        <v>123</v>
      </c>
      <c r="S323" s="55" t="s">
        <v>123</v>
      </c>
      <c r="T323" s="1"/>
      <c r="U323" s="54" t="s">
        <v>123</v>
      </c>
      <c r="V323" s="54" t="s">
        <v>123</v>
      </c>
      <c r="W323" s="54" t="s">
        <v>123</v>
      </c>
      <c r="X323" s="1"/>
      <c r="Y323" s="54" t="s">
        <v>123</v>
      </c>
      <c r="Z323" s="54" t="s">
        <v>123</v>
      </c>
      <c r="AA323" s="54" t="s">
        <v>123</v>
      </c>
      <c r="AB323" s="54" t="s">
        <v>123</v>
      </c>
      <c r="AC323" s="54" t="s">
        <v>123</v>
      </c>
      <c r="AD323" s="54" t="s">
        <v>123</v>
      </c>
      <c r="AE323" s="54" t="s">
        <v>123</v>
      </c>
      <c r="AF323" s="54" t="s">
        <v>123</v>
      </c>
      <c r="AG323" s="1"/>
      <c r="AH323" s="54" t="s">
        <v>123</v>
      </c>
      <c r="AI323" s="54" t="s">
        <v>123</v>
      </c>
      <c r="AJ323" s="1"/>
      <c r="AK323" s="1"/>
      <c r="AL323" s="54" t="s">
        <v>123</v>
      </c>
      <c r="AM323" s="1"/>
      <c r="AN323" s="54" t="s">
        <v>123</v>
      </c>
      <c r="AO323" s="1"/>
      <c r="AP323" s="54" t="s">
        <v>123</v>
      </c>
      <c r="AQ323" s="1"/>
      <c r="AR323" s="1"/>
      <c r="AS323" s="1"/>
    </row>
    <row r="324" spans="1:45" x14ac:dyDescent="0.3">
      <c r="A324" s="1" t="str">
        <f t="shared" si="3"/>
        <v>Digitalizaciones de la institución [Fundación Barcenillas. Biblioteca. Legado Francisco Pérez González]</v>
      </c>
      <c r="B324" s="1" t="s">
        <v>2433</v>
      </c>
      <c r="C324" s="1" t="s">
        <v>34</v>
      </c>
      <c r="D324" s="1" t="s">
        <v>854</v>
      </c>
      <c r="E324" s="1" t="s">
        <v>989</v>
      </c>
      <c r="F324" s="56" t="s">
        <v>115</v>
      </c>
      <c r="G324" s="8" t="s">
        <v>3</v>
      </c>
      <c r="H324" s="8" t="s">
        <v>3</v>
      </c>
      <c r="I324" s="8" t="s">
        <v>2144</v>
      </c>
      <c r="J324" s="11" t="s">
        <v>123</v>
      </c>
      <c r="K324" s="11" t="s">
        <v>123</v>
      </c>
      <c r="L324" s="11" t="s">
        <v>123</v>
      </c>
      <c r="M324" s="54" t="s">
        <v>123</v>
      </c>
      <c r="N324" s="54" t="s">
        <v>123</v>
      </c>
      <c r="O324" s="1"/>
      <c r="P324" s="54" t="s">
        <v>123</v>
      </c>
      <c r="Q324" s="1"/>
      <c r="R324" s="54" t="s">
        <v>123</v>
      </c>
      <c r="S324" s="55" t="s">
        <v>123</v>
      </c>
      <c r="T324" s="1"/>
      <c r="U324" s="54" t="s">
        <v>123</v>
      </c>
      <c r="V324" s="54" t="s">
        <v>123</v>
      </c>
      <c r="W324" s="54" t="s">
        <v>123</v>
      </c>
      <c r="X324" s="1"/>
      <c r="Y324" s="54" t="s">
        <v>123</v>
      </c>
      <c r="Z324" s="54" t="s">
        <v>123</v>
      </c>
      <c r="AA324" s="54" t="s">
        <v>123</v>
      </c>
      <c r="AB324" s="54" t="s">
        <v>123</v>
      </c>
      <c r="AC324" s="54" t="s">
        <v>123</v>
      </c>
      <c r="AD324" s="54" t="s">
        <v>123</v>
      </c>
      <c r="AE324" s="54" t="s">
        <v>123</v>
      </c>
      <c r="AF324" s="54" t="s">
        <v>123</v>
      </c>
      <c r="AG324" s="1"/>
      <c r="AH324" s="54" t="s">
        <v>123</v>
      </c>
      <c r="AI324" s="54" t="s">
        <v>123</v>
      </c>
      <c r="AJ324" s="1"/>
      <c r="AK324" s="1"/>
      <c r="AL324" s="54" t="s">
        <v>123</v>
      </c>
      <c r="AM324" s="1"/>
      <c r="AN324" s="54" t="s">
        <v>123</v>
      </c>
      <c r="AO324" s="1"/>
      <c r="AP324" s="54" t="s">
        <v>123</v>
      </c>
      <c r="AQ324" s="1"/>
      <c r="AR324" s="1"/>
      <c r="AS324" s="1"/>
    </row>
    <row r="325" spans="1:45" x14ac:dyDescent="0.3">
      <c r="A325" s="1" t="str">
        <f t="shared" si="3"/>
        <v>Digitalizaciones de la institución [Fundación Biblioteca Manuel Ruíz Luque (Montilla, Córdoba) ]</v>
      </c>
      <c r="B325" s="1" t="s">
        <v>641</v>
      </c>
      <c r="C325" s="1" t="s">
        <v>34</v>
      </c>
      <c r="D325" s="1" t="s">
        <v>854</v>
      </c>
      <c r="E325" s="1" t="s">
        <v>620</v>
      </c>
      <c r="F325" s="56" t="s">
        <v>115</v>
      </c>
      <c r="G325" s="8" t="s">
        <v>4</v>
      </c>
      <c r="H325" s="8" t="s">
        <v>54</v>
      </c>
      <c r="I325" s="8" t="s">
        <v>2101</v>
      </c>
      <c r="J325" s="11" t="s">
        <v>123</v>
      </c>
      <c r="K325" s="11" t="s">
        <v>123</v>
      </c>
      <c r="L325" s="11" t="s">
        <v>123</v>
      </c>
      <c r="M325" s="54" t="s">
        <v>123</v>
      </c>
      <c r="N325" s="54" t="s">
        <v>123</v>
      </c>
      <c r="O325" s="1"/>
      <c r="P325" s="54" t="s">
        <v>123</v>
      </c>
      <c r="Q325" s="1"/>
      <c r="R325" s="54" t="s">
        <v>123</v>
      </c>
      <c r="S325" s="55" t="s">
        <v>123</v>
      </c>
      <c r="T325" s="1"/>
      <c r="U325" s="54" t="s">
        <v>123</v>
      </c>
      <c r="V325" s="54" t="s">
        <v>123</v>
      </c>
      <c r="W325" s="54" t="s">
        <v>123</v>
      </c>
      <c r="X325" s="1"/>
      <c r="Y325" s="54" t="s">
        <v>123</v>
      </c>
      <c r="Z325" s="54" t="s">
        <v>123</v>
      </c>
      <c r="AA325" s="54" t="s">
        <v>123</v>
      </c>
      <c r="AB325" s="54" t="s">
        <v>123</v>
      </c>
      <c r="AC325" s="54" t="s">
        <v>123</v>
      </c>
      <c r="AD325" s="54" t="s">
        <v>123</v>
      </c>
      <c r="AE325" s="54" t="s">
        <v>123</v>
      </c>
      <c r="AF325" s="54" t="s">
        <v>123</v>
      </c>
      <c r="AG325" s="1"/>
      <c r="AH325" s="54" t="s">
        <v>123</v>
      </c>
      <c r="AI325" s="54" t="s">
        <v>123</v>
      </c>
      <c r="AJ325" s="1"/>
      <c r="AK325" s="1"/>
      <c r="AL325" s="54" t="s">
        <v>123</v>
      </c>
      <c r="AM325" s="1"/>
      <c r="AN325" s="54" t="s">
        <v>123</v>
      </c>
      <c r="AO325" s="1"/>
      <c r="AP325" s="54" t="s">
        <v>123</v>
      </c>
      <c r="AQ325" s="1"/>
      <c r="AR325" s="1"/>
      <c r="AS325" s="1"/>
    </row>
    <row r="326" spans="1:45" x14ac:dyDescent="0.3">
      <c r="A326" s="1" t="str">
        <f t="shared" si="3"/>
        <v>Digitalizaciones de la institución [Fundación Caballero Bonald]</v>
      </c>
      <c r="B326" s="1" t="s">
        <v>1742</v>
      </c>
      <c r="C326" s="1" t="s">
        <v>34</v>
      </c>
      <c r="D326" s="1" t="s">
        <v>854</v>
      </c>
      <c r="E326" s="1" t="s">
        <v>989</v>
      </c>
      <c r="F326" s="56" t="s">
        <v>115</v>
      </c>
      <c r="G326" s="8" t="s">
        <v>4</v>
      </c>
      <c r="H326" s="8" t="s">
        <v>53</v>
      </c>
      <c r="I326" s="8" t="s">
        <v>1386</v>
      </c>
      <c r="J326" s="11" t="s">
        <v>123</v>
      </c>
      <c r="K326" s="11" t="s">
        <v>123</v>
      </c>
      <c r="L326" s="11" t="s">
        <v>123</v>
      </c>
      <c r="M326" s="54" t="s">
        <v>123</v>
      </c>
      <c r="N326" s="54" t="s">
        <v>123</v>
      </c>
      <c r="O326" s="1"/>
      <c r="P326" s="54" t="s">
        <v>123</v>
      </c>
      <c r="Q326" s="1"/>
      <c r="R326" s="54" t="s">
        <v>123</v>
      </c>
      <c r="S326" s="55" t="s">
        <v>123</v>
      </c>
      <c r="T326" s="1"/>
      <c r="U326" s="54" t="s">
        <v>123</v>
      </c>
      <c r="V326" s="54" t="s">
        <v>123</v>
      </c>
      <c r="W326" s="54" t="s">
        <v>123</v>
      </c>
      <c r="X326" s="1"/>
      <c r="Y326" s="54" t="s">
        <v>123</v>
      </c>
      <c r="Z326" s="54" t="s">
        <v>123</v>
      </c>
      <c r="AA326" s="54" t="s">
        <v>123</v>
      </c>
      <c r="AB326" s="54" t="s">
        <v>123</v>
      </c>
      <c r="AC326" s="54" t="s">
        <v>123</v>
      </c>
      <c r="AD326" s="54" t="s">
        <v>123</v>
      </c>
      <c r="AE326" s="54" t="s">
        <v>123</v>
      </c>
      <c r="AF326" s="54" t="s">
        <v>123</v>
      </c>
      <c r="AG326" s="1"/>
      <c r="AH326" s="54" t="s">
        <v>123</v>
      </c>
      <c r="AI326" s="54" t="s">
        <v>123</v>
      </c>
      <c r="AJ326" s="1"/>
      <c r="AK326" s="1"/>
      <c r="AL326" s="54" t="s">
        <v>123</v>
      </c>
      <c r="AM326" s="1"/>
      <c r="AN326" s="54" t="s">
        <v>123</v>
      </c>
      <c r="AO326" s="1"/>
      <c r="AP326" s="54" t="s">
        <v>123</v>
      </c>
      <c r="AQ326" s="1"/>
      <c r="AR326" s="1"/>
      <c r="AS326" s="1"/>
    </row>
    <row r="327" spans="1:45" x14ac:dyDescent="0.3">
      <c r="A327" s="1" t="str">
        <f t="shared" si="3"/>
        <v>Digitalizaciones de la institución [Fundación Campalans]</v>
      </c>
      <c r="B327" s="8" t="s">
        <v>1721</v>
      </c>
      <c r="C327" s="1" t="s">
        <v>34</v>
      </c>
      <c r="D327" s="1" t="s">
        <v>854</v>
      </c>
      <c r="E327" s="1" t="s">
        <v>167</v>
      </c>
      <c r="F327" s="56" t="s">
        <v>115</v>
      </c>
      <c r="G327" s="8" t="s">
        <v>16</v>
      </c>
      <c r="H327" s="8" t="s">
        <v>80</v>
      </c>
      <c r="I327" s="8" t="s">
        <v>80</v>
      </c>
      <c r="J327" s="11" t="s">
        <v>123</v>
      </c>
      <c r="K327" s="11" t="s">
        <v>123</v>
      </c>
      <c r="L327" s="11" t="s">
        <v>123</v>
      </c>
      <c r="M327" s="54" t="s">
        <v>123</v>
      </c>
      <c r="N327" s="54" t="s">
        <v>123</v>
      </c>
      <c r="O327" s="1"/>
      <c r="P327" s="54" t="s">
        <v>123</v>
      </c>
      <c r="Q327" s="1"/>
      <c r="R327" s="54" t="s">
        <v>123</v>
      </c>
      <c r="S327" s="55" t="s">
        <v>123</v>
      </c>
      <c r="T327" s="1"/>
      <c r="U327" s="54" t="s">
        <v>123</v>
      </c>
      <c r="V327" s="54" t="s">
        <v>123</v>
      </c>
      <c r="W327" s="54" t="s">
        <v>123</v>
      </c>
      <c r="X327" s="1"/>
      <c r="Y327" s="54" t="s">
        <v>123</v>
      </c>
      <c r="Z327" s="54" t="s">
        <v>123</v>
      </c>
      <c r="AA327" s="54" t="s">
        <v>123</v>
      </c>
      <c r="AB327" s="54" t="s">
        <v>123</v>
      </c>
      <c r="AC327" s="54" t="s">
        <v>123</v>
      </c>
      <c r="AD327" s="54" t="s">
        <v>123</v>
      </c>
      <c r="AE327" s="54" t="s">
        <v>123</v>
      </c>
      <c r="AF327" s="54" t="s">
        <v>123</v>
      </c>
      <c r="AG327" s="1"/>
      <c r="AH327" s="54" t="s">
        <v>123</v>
      </c>
      <c r="AI327" s="54" t="s">
        <v>123</v>
      </c>
      <c r="AJ327" s="1"/>
      <c r="AK327" s="1"/>
      <c r="AL327" s="54" t="s">
        <v>123</v>
      </c>
      <c r="AM327" s="1"/>
      <c r="AN327" s="54" t="s">
        <v>123</v>
      </c>
      <c r="AO327" s="1"/>
      <c r="AP327" s="54" t="s">
        <v>123</v>
      </c>
      <c r="AQ327" s="1"/>
      <c r="AR327" s="1"/>
      <c r="AS327" s="1"/>
    </row>
    <row r="328" spans="1:45" x14ac:dyDescent="0.3">
      <c r="A328" s="1" t="str">
        <f t="shared" si="3"/>
        <v>Digitalizaciones de la institución [Fundación canaria Archipiélago 2021]</v>
      </c>
      <c r="B328" s="1" t="s">
        <v>954</v>
      </c>
      <c r="C328" s="1" t="s">
        <v>34</v>
      </c>
      <c r="D328" s="1" t="s">
        <v>854</v>
      </c>
      <c r="E328" s="1" t="s">
        <v>881</v>
      </c>
      <c r="F328" s="56" t="s">
        <v>115</v>
      </c>
      <c r="G328" s="8" t="s">
        <v>20</v>
      </c>
      <c r="H328" s="8" t="s">
        <v>65</v>
      </c>
      <c r="I328" s="8" t="s">
        <v>1420</v>
      </c>
      <c r="J328" s="11" t="s">
        <v>123</v>
      </c>
      <c r="K328" s="11" t="s">
        <v>123</v>
      </c>
      <c r="L328" s="11" t="s">
        <v>123</v>
      </c>
      <c r="M328" s="54" t="s">
        <v>123</v>
      </c>
      <c r="N328" s="54" t="s">
        <v>123</v>
      </c>
      <c r="O328" s="1"/>
      <c r="P328" s="54" t="s">
        <v>123</v>
      </c>
      <c r="Q328" s="1"/>
      <c r="R328" s="54" t="s">
        <v>123</v>
      </c>
      <c r="S328" s="55" t="s">
        <v>123</v>
      </c>
      <c r="T328" s="1"/>
      <c r="U328" s="54" t="s">
        <v>123</v>
      </c>
      <c r="V328" s="54" t="s">
        <v>123</v>
      </c>
      <c r="W328" s="54" t="s">
        <v>123</v>
      </c>
      <c r="X328" s="1"/>
      <c r="Y328" s="54" t="s">
        <v>123</v>
      </c>
      <c r="Z328" s="54" t="s">
        <v>123</v>
      </c>
      <c r="AA328" s="54" t="s">
        <v>123</v>
      </c>
      <c r="AB328" s="54" t="s">
        <v>123</v>
      </c>
      <c r="AC328" s="54" t="s">
        <v>123</v>
      </c>
      <c r="AD328" s="54" t="s">
        <v>123</v>
      </c>
      <c r="AE328" s="54" t="s">
        <v>123</v>
      </c>
      <c r="AF328" s="54" t="s">
        <v>123</v>
      </c>
      <c r="AG328" s="1"/>
      <c r="AH328" s="54" t="s">
        <v>123</v>
      </c>
      <c r="AI328" s="54" t="s">
        <v>123</v>
      </c>
      <c r="AJ328" s="1"/>
      <c r="AK328" s="1"/>
      <c r="AL328" s="54" t="s">
        <v>123</v>
      </c>
      <c r="AM328" s="1"/>
      <c r="AN328" s="54" t="s">
        <v>123</v>
      </c>
      <c r="AO328" s="1"/>
      <c r="AP328" s="54" t="s">
        <v>123</v>
      </c>
      <c r="AQ328" s="1"/>
      <c r="AR328" s="1"/>
      <c r="AS328" s="1"/>
    </row>
    <row r="329" spans="1:45" x14ac:dyDescent="0.3">
      <c r="A329" s="1" t="str">
        <f t="shared" si="3"/>
        <v>Digitalizaciones de la institución [Fundación César Manrique]</v>
      </c>
      <c r="B329" s="1" t="s">
        <v>1796</v>
      </c>
      <c r="C329" s="1" t="s">
        <v>34</v>
      </c>
      <c r="D329" s="1" t="s">
        <v>854</v>
      </c>
      <c r="E329" s="1" t="s">
        <v>959</v>
      </c>
      <c r="F329" s="56" t="s">
        <v>115</v>
      </c>
      <c r="G329" s="8" t="s">
        <v>20</v>
      </c>
      <c r="H329" s="8" t="s">
        <v>64</v>
      </c>
      <c r="I329" s="8" t="s">
        <v>2051</v>
      </c>
      <c r="J329" s="11" t="s">
        <v>123</v>
      </c>
      <c r="K329" s="11" t="s">
        <v>123</v>
      </c>
      <c r="L329" s="11" t="s">
        <v>123</v>
      </c>
      <c r="M329" s="54" t="s">
        <v>123</v>
      </c>
      <c r="N329" s="54" t="s">
        <v>123</v>
      </c>
      <c r="O329" s="1"/>
      <c r="P329" s="54" t="s">
        <v>123</v>
      </c>
      <c r="Q329" s="1"/>
      <c r="R329" s="54" t="s">
        <v>123</v>
      </c>
      <c r="S329" s="55" t="s">
        <v>123</v>
      </c>
      <c r="T329" s="1"/>
      <c r="U329" s="54" t="s">
        <v>123</v>
      </c>
      <c r="V329" s="54" t="s">
        <v>123</v>
      </c>
      <c r="W329" s="54" t="s">
        <v>123</v>
      </c>
      <c r="X329" s="1"/>
      <c r="Y329" s="54" t="s">
        <v>123</v>
      </c>
      <c r="Z329" s="54" t="s">
        <v>123</v>
      </c>
      <c r="AA329" s="54" t="s">
        <v>123</v>
      </c>
      <c r="AB329" s="54" t="s">
        <v>123</v>
      </c>
      <c r="AC329" s="54" t="s">
        <v>123</v>
      </c>
      <c r="AD329" s="54" t="s">
        <v>123</v>
      </c>
      <c r="AE329" s="54" t="s">
        <v>123</v>
      </c>
      <c r="AF329" s="54" t="s">
        <v>123</v>
      </c>
      <c r="AG329" s="1"/>
      <c r="AH329" s="54" t="s">
        <v>123</v>
      </c>
      <c r="AI329" s="54" t="s">
        <v>123</v>
      </c>
      <c r="AJ329" s="1"/>
      <c r="AK329" s="1"/>
      <c r="AL329" s="54" t="s">
        <v>123</v>
      </c>
      <c r="AM329" s="1"/>
      <c r="AN329" s="54" t="s">
        <v>123</v>
      </c>
      <c r="AO329" s="1"/>
      <c r="AP329" s="54" t="s">
        <v>123</v>
      </c>
      <c r="AQ329" s="1"/>
      <c r="AR329" s="1"/>
      <c r="AS329" s="1"/>
    </row>
    <row r="330" spans="1:45" x14ac:dyDescent="0.3">
      <c r="A330" s="1" t="str">
        <f t="shared" si="3"/>
        <v>Digitalizaciones de la institución [Fundación de Investigaciones Marxistas]</v>
      </c>
      <c r="B330" s="8" t="s">
        <v>1724</v>
      </c>
      <c r="C330" s="1" t="s">
        <v>34</v>
      </c>
      <c r="D330" s="1" t="s">
        <v>854</v>
      </c>
      <c r="E330" s="1" t="s">
        <v>167</v>
      </c>
      <c r="F330" s="56" t="s">
        <v>115</v>
      </c>
      <c r="G330" s="8" t="s">
        <v>93</v>
      </c>
      <c r="H330" s="8" t="s">
        <v>6</v>
      </c>
      <c r="I330" s="8" t="s">
        <v>6</v>
      </c>
      <c r="J330" s="11" t="s">
        <v>123</v>
      </c>
      <c r="K330" s="11" t="s">
        <v>123</v>
      </c>
      <c r="L330" s="11" t="s">
        <v>123</v>
      </c>
      <c r="M330" s="54" t="s">
        <v>123</v>
      </c>
      <c r="N330" s="54" t="s">
        <v>123</v>
      </c>
      <c r="O330" s="1"/>
      <c r="P330" s="54" t="s">
        <v>123</v>
      </c>
      <c r="Q330" s="1"/>
      <c r="R330" s="54" t="s">
        <v>123</v>
      </c>
      <c r="S330" s="55" t="s">
        <v>123</v>
      </c>
      <c r="T330" s="1"/>
      <c r="U330" s="54" t="s">
        <v>123</v>
      </c>
      <c r="V330" s="54" t="s">
        <v>123</v>
      </c>
      <c r="W330" s="54" t="s">
        <v>123</v>
      </c>
      <c r="X330" s="1"/>
      <c r="Y330" s="54" t="s">
        <v>123</v>
      </c>
      <c r="Z330" s="54" t="s">
        <v>123</v>
      </c>
      <c r="AA330" s="54" t="s">
        <v>123</v>
      </c>
      <c r="AB330" s="54" t="s">
        <v>123</v>
      </c>
      <c r="AC330" s="54" t="s">
        <v>123</v>
      </c>
      <c r="AD330" s="54" t="s">
        <v>123</v>
      </c>
      <c r="AE330" s="54" t="s">
        <v>123</v>
      </c>
      <c r="AF330" s="54" t="s">
        <v>123</v>
      </c>
      <c r="AG330" s="1"/>
      <c r="AH330" s="54" t="s">
        <v>123</v>
      </c>
      <c r="AI330" s="54" t="s">
        <v>123</v>
      </c>
      <c r="AJ330" s="1"/>
      <c r="AK330" s="1"/>
      <c r="AL330" s="54" t="s">
        <v>123</v>
      </c>
      <c r="AM330" s="1"/>
      <c r="AN330" s="54" t="s">
        <v>123</v>
      </c>
      <c r="AO330" s="1"/>
      <c r="AP330" s="54" t="s">
        <v>123</v>
      </c>
      <c r="AQ330" s="1"/>
      <c r="AR330" s="1"/>
      <c r="AS330" s="1"/>
    </row>
    <row r="331" spans="1:45" ht="28.8" x14ac:dyDescent="0.3">
      <c r="A331" s="1" t="str">
        <f t="shared" si="3"/>
        <v>Digitalizaciones de la institución [Fundación Eugenio Granel	I]</v>
      </c>
      <c r="B331" s="1" t="s">
        <v>670</v>
      </c>
      <c r="C331" s="1" t="s">
        <v>34</v>
      </c>
      <c r="D331" s="1" t="s">
        <v>854</v>
      </c>
      <c r="E331" s="1" t="s">
        <v>646</v>
      </c>
      <c r="F331" s="56" t="s">
        <v>115</v>
      </c>
      <c r="G331" s="8" t="s">
        <v>2</v>
      </c>
      <c r="H331" s="8" t="s">
        <v>89</v>
      </c>
      <c r="I331" s="8" t="s">
        <v>139</v>
      </c>
      <c r="J331" s="11" t="s">
        <v>123</v>
      </c>
      <c r="K331" s="11" t="s">
        <v>123</v>
      </c>
      <c r="L331" s="11" t="s">
        <v>123</v>
      </c>
      <c r="M331" s="54" t="s">
        <v>123</v>
      </c>
      <c r="N331" s="54" t="s">
        <v>123</v>
      </c>
      <c r="O331" s="1"/>
      <c r="P331" s="54" t="s">
        <v>123</v>
      </c>
      <c r="Q331" s="1"/>
      <c r="R331" s="54" t="s">
        <v>123</v>
      </c>
      <c r="S331" s="55" t="s">
        <v>123</v>
      </c>
      <c r="T331" s="1"/>
      <c r="U331" s="54" t="s">
        <v>123</v>
      </c>
      <c r="V331" s="54" t="s">
        <v>123</v>
      </c>
      <c r="W331" s="54" t="s">
        <v>123</v>
      </c>
      <c r="X331" s="1"/>
      <c r="Y331" s="54" t="s">
        <v>123</v>
      </c>
      <c r="Z331" s="54" t="s">
        <v>123</v>
      </c>
      <c r="AA331" s="54" t="s">
        <v>123</v>
      </c>
      <c r="AB331" s="54" t="s">
        <v>123</v>
      </c>
      <c r="AC331" s="54" t="s">
        <v>123</v>
      </c>
      <c r="AD331" s="54" t="s">
        <v>123</v>
      </c>
      <c r="AE331" s="54" t="s">
        <v>123</v>
      </c>
      <c r="AF331" s="54" t="s">
        <v>123</v>
      </c>
      <c r="AG331" s="1"/>
      <c r="AH331" s="54" t="s">
        <v>123</v>
      </c>
      <c r="AI331" s="54" t="s">
        <v>123</v>
      </c>
      <c r="AJ331" s="1"/>
      <c r="AK331" s="1"/>
      <c r="AL331" s="54" t="s">
        <v>123</v>
      </c>
      <c r="AM331" s="1"/>
      <c r="AN331" s="54" t="s">
        <v>123</v>
      </c>
      <c r="AO331" s="1"/>
      <c r="AP331" s="54" t="s">
        <v>123</v>
      </c>
      <c r="AQ331" s="1"/>
      <c r="AR331" s="1"/>
      <c r="AS331" s="1"/>
    </row>
    <row r="332" spans="1:45" x14ac:dyDescent="0.3">
      <c r="A332" s="1" t="str">
        <f t="shared" si="3"/>
        <v>Digitalizaciones de la institución [Fundación FAES]</v>
      </c>
      <c r="B332" s="8" t="s">
        <v>1722</v>
      </c>
      <c r="C332" s="1" t="s">
        <v>34</v>
      </c>
      <c r="D332" s="1" t="s">
        <v>854</v>
      </c>
      <c r="E332" s="1" t="s">
        <v>167</v>
      </c>
      <c r="F332" s="56" t="s">
        <v>115</v>
      </c>
      <c r="G332" s="8" t="s">
        <v>93</v>
      </c>
      <c r="H332" s="8" t="s">
        <v>6</v>
      </c>
      <c r="I332" s="8" t="s">
        <v>6</v>
      </c>
      <c r="J332" s="11" t="s">
        <v>123</v>
      </c>
      <c r="K332" s="11" t="s">
        <v>123</v>
      </c>
      <c r="L332" s="11" t="s">
        <v>123</v>
      </c>
      <c r="M332" s="54" t="s">
        <v>123</v>
      </c>
      <c r="N332" s="54" t="s">
        <v>123</v>
      </c>
      <c r="O332" s="1"/>
      <c r="P332" s="54" t="s">
        <v>123</v>
      </c>
      <c r="Q332" s="1"/>
      <c r="R332" s="54" t="s">
        <v>123</v>
      </c>
      <c r="S332" s="55" t="s">
        <v>123</v>
      </c>
      <c r="T332" s="1"/>
      <c r="U332" s="54" t="s">
        <v>123</v>
      </c>
      <c r="V332" s="54" t="s">
        <v>123</v>
      </c>
      <c r="W332" s="54" t="s">
        <v>123</v>
      </c>
      <c r="X332" s="1"/>
      <c r="Y332" s="54" t="s">
        <v>123</v>
      </c>
      <c r="Z332" s="54" t="s">
        <v>123</v>
      </c>
      <c r="AA332" s="54" t="s">
        <v>123</v>
      </c>
      <c r="AB332" s="54" t="s">
        <v>123</v>
      </c>
      <c r="AC332" s="54" t="s">
        <v>123</v>
      </c>
      <c r="AD332" s="54" t="s">
        <v>123</v>
      </c>
      <c r="AE332" s="54" t="s">
        <v>123</v>
      </c>
      <c r="AF332" s="54" t="s">
        <v>123</v>
      </c>
      <c r="AG332" s="1"/>
      <c r="AH332" s="54" t="s">
        <v>123</v>
      </c>
      <c r="AI332" s="54" t="s">
        <v>123</v>
      </c>
      <c r="AJ332" s="1"/>
      <c r="AK332" s="1"/>
      <c r="AL332" s="54" t="s">
        <v>123</v>
      </c>
      <c r="AM332" s="1"/>
      <c r="AN332" s="54" t="s">
        <v>123</v>
      </c>
      <c r="AO332" s="1"/>
      <c r="AP332" s="54" t="s">
        <v>123</v>
      </c>
      <c r="AQ332" s="1"/>
      <c r="AR332" s="1"/>
      <c r="AS332" s="1"/>
    </row>
    <row r="333" spans="1:45" x14ac:dyDescent="0.3">
      <c r="A333" s="1" t="str">
        <f t="shared" si="3"/>
        <v>Digitalizaciones de la institución [Fundación Folch i Torres]</v>
      </c>
      <c r="B333" s="1" t="s">
        <v>1883</v>
      </c>
      <c r="C333" s="1" t="s">
        <v>34</v>
      </c>
      <c r="D333" s="1" t="s">
        <v>854</v>
      </c>
      <c r="E333" s="1" t="s">
        <v>599</v>
      </c>
      <c r="F333" s="56" t="s">
        <v>115</v>
      </c>
      <c r="G333" s="8" t="s">
        <v>16</v>
      </c>
      <c r="H333" s="8" t="s">
        <v>80</v>
      </c>
      <c r="I333" s="8" t="s">
        <v>80</v>
      </c>
      <c r="J333" s="11" t="s">
        <v>123</v>
      </c>
      <c r="K333" s="11" t="s">
        <v>123</v>
      </c>
      <c r="L333" s="11" t="s">
        <v>123</v>
      </c>
      <c r="M333" s="54" t="s">
        <v>123</v>
      </c>
      <c r="N333" s="54" t="s">
        <v>123</v>
      </c>
      <c r="O333" s="1"/>
      <c r="P333" s="54" t="s">
        <v>123</v>
      </c>
      <c r="Q333" s="1"/>
      <c r="R333" s="54" t="s">
        <v>123</v>
      </c>
      <c r="S333" s="55" t="s">
        <v>123</v>
      </c>
      <c r="T333" s="1"/>
      <c r="U333" s="54" t="s">
        <v>123</v>
      </c>
      <c r="V333" s="54" t="s">
        <v>123</v>
      </c>
      <c r="W333" s="54" t="s">
        <v>123</v>
      </c>
      <c r="X333" s="1"/>
      <c r="Y333" s="54" t="s">
        <v>123</v>
      </c>
      <c r="Z333" s="54" t="s">
        <v>123</v>
      </c>
      <c r="AA333" s="54" t="s">
        <v>123</v>
      </c>
      <c r="AB333" s="54" t="s">
        <v>123</v>
      </c>
      <c r="AC333" s="54" t="s">
        <v>123</v>
      </c>
      <c r="AD333" s="54" t="s">
        <v>123</v>
      </c>
      <c r="AE333" s="54" t="s">
        <v>123</v>
      </c>
      <c r="AF333" s="54" t="s">
        <v>123</v>
      </c>
      <c r="AG333" s="1"/>
      <c r="AH333" s="54" t="s">
        <v>123</v>
      </c>
      <c r="AI333" s="54" t="s">
        <v>123</v>
      </c>
      <c r="AJ333" s="1"/>
      <c r="AK333" s="1"/>
      <c r="AL333" s="54" t="s">
        <v>123</v>
      </c>
      <c r="AM333" s="1"/>
      <c r="AN333" s="54" t="s">
        <v>123</v>
      </c>
      <c r="AO333" s="1"/>
      <c r="AP333" s="54" t="s">
        <v>123</v>
      </c>
      <c r="AQ333" s="1"/>
      <c r="AR333" s="1"/>
      <c r="AS333" s="1"/>
    </row>
    <row r="334" spans="1:45" x14ac:dyDescent="0.3">
      <c r="A334" s="1" t="str">
        <f t="shared" si="3"/>
        <v>Digitalizaciones de la institución [Fundación González Allende (Toro)]</v>
      </c>
      <c r="B334" s="1" t="s">
        <v>1643</v>
      </c>
      <c r="C334" s="1" t="s">
        <v>34</v>
      </c>
      <c r="D334" s="1" t="s">
        <v>854</v>
      </c>
      <c r="E334" s="1" t="s">
        <v>163</v>
      </c>
      <c r="F334" s="56" t="s">
        <v>115</v>
      </c>
      <c r="G334" s="8" t="s">
        <v>9</v>
      </c>
      <c r="H334" s="8" t="s">
        <v>79</v>
      </c>
      <c r="I334" s="8" t="s">
        <v>2119</v>
      </c>
      <c r="J334" s="11" t="s">
        <v>123</v>
      </c>
      <c r="K334" s="11" t="s">
        <v>123</v>
      </c>
      <c r="L334" s="11" t="s">
        <v>123</v>
      </c>
      <c r="M334" s="54" t="s">
        <v>123</v>
      </c>
      <c r="N334" s="54" t="s">
        <v>123</v>
      </c>
      <c r="O334" s="1"/>
      <c r="P334" s="54" t="s">
        <v>123</v>
      </c>
      <c r="Q334" s="1"/>
      <c r="R334" s="54" t="s">
        <v>123</v>
      </c>
      <c r="S334" s="55" t="s">
        <v>123</v>
      </c>
      <c r="T334" s="1"/>
      <c r="U334" s="54" t="s">
        <v>123</v>
      </c>
      <c r="V334" s="54" t="s">
        <v>123</v>
      </c>
      <c r="W334" s="54" t="s">
        <v>123</v>
      </c>
      <c r="X334" s="1"/>
      <c r="Y334" s="54" t="s">
        <v>123</v>
      </c>
      <c r="Z334" s="54" t="s">
        <v>123</v>
      </c>
      <c r="AA334" s="54" t="s">
        <v>123</v>
      </c>
      <c r="AB334" s="54" t="s">
        <v>123</v>
      </c>
      <c r="AC334" s="54" t="s">
        <v>123</v>
      </c>
      <c r="AD334" s="54" t="s">
        <v>123</v>
      </c>
      <c r="AE334" s="54" t="s">
        <v>123</v>
      </c>
      <c r="AF334" s="54" t="s">
        <v>123</v>
      </c>
      <c r="AG334" s="1"/>
      <c r="AH334" s="54" t="s">
        <v>123</v>
      </c>
      <c r="AI334" s="54" t="s">
        <v>123</v>
      </c>
      <c r="AJ334" s="1"/>
      <c r="AK334" s="1"/>
      <c r="AL334" s="54" t="s">
        <v>123</v>
      </c>
      <c r="AM334" s="1"/>
      <c r="AN334" s="54" t="s">
        <v>123</v>
      </c>
      <c r="AO334" s="1"/>
      <c r="AP334" s="54" t="s">
        <v>123</v>
      </c>
      <c r="AQ334" s="1"/>
      <c r="AR334" s="1"/>
      <c r="AS334" s="1"/>
    </row>
    <row r="335" spans="1:45" x14ac:dyDescent="0.3">
      <c r="A335" s="1" t="str">
        <f t="shared" si="3"/>
        <v>Digitalizaciones de la institución [Fundación Iluro]</v>
      </c>
      <c r="B335" s="1" t="s">
        <v>1644</v>
      </c>
      <c r="C335" s="1" t="s">
        <v>34</v>
      </c>
      <c r="D335" s="1" t="s">
        <v>854</v>
      </c>
      <c r="E335" s="1" t="s">
        <v>163</v>
      </c>
      <c r="F335" s="56" t="s">
        <v>115</v>
      </c>
      <c r="G335" s="8" t="s">
        <v>16</v>
      </c>
      <c r="H335" s="8" t="s">
        <v>80</v>
      </c>
      <c r="I335" s="8" t="s">
        <v>2120</v>
      </c>
      <c r="J335" s="11" t="s">
        <v>123</v>
      </c>
      <c r="K335" s="11" t="s">
        <v>123</v>
      </c>
      <c r="L335" s="11" t="s">
        <v>123</v>
      </c>
      <c r="M335" s="54" t="s">
        <v>123</v>
      </c>
      <c r="N335" s="54" t="s">
        <v>123</v>
      </c>
      <c r="O335" s="1"/>
      <c r="P335" s="54" t="s">
        <v>123</v>
      </c>
      <c r="Q335" s="1"/>
      <c r="R335" s="54" t="s">
        <v>123</v>
      </c>
      <c r="S335" s="55" t="s">
        <v>123</v>
      </c>
      <c r="T335" s="1"/>
      <c r="U335" s="54" t="s">
        <v>123</v>
      </c>
      <c r="V335" s="54" t="s">
        <v>123</v>
      </c>
      <c r="W335" s="54" t="s">
        <v>123</v>
      </c>
      <c r="X335" s="1"/>
      <c r="Y335" s="54" t="s">
        <v>123</v>
      </c>
      <c r="Z335" s="54" t="s">
        <v>123</v>
      </c>
      <c r="AA335" s="54" t="s">
        <v>123</v>
      </c>
      <c r="AB335" s="54" t="s">
        <v>123</v>
      </c>
      <c r="AC335" s="54" t="s">
        <v>123</v>
      </c>
      <c r="AD335" s="54" t="s">
        <v>123</v>
      </c>
      <c r="AE335" s="54" t="s">
        <v>123</v>
      </c>
      <c r="AF335" s="54" t="s">
        <v>123</v>
      </c>
      <c r="AG335" s="1"/>
      <c r="AH335" s="54" t="s">
        <v>123</v>
      </c>
      <c r="AI335" s="54" t="s">
        <v>123</v>
      </c>
      <c r="AJ335" s="1"/>
      <c r="AK335" s="1"/>
      <c r="AL335" s="54" t="s">
        <v>123</v>
      </c>
      <c r="AM335" s="1"/>
      <c r="AN335" s="54" t="s">
        <v>123</v>
      </c>
      <c r="AO335" s="1"/>
      <c r="AP335" s="54" t="s">
        <v>123</v>
      </c>
      <c r="AQ335" s="1"/>
      <c r="AR335" s="1"/>
      <c r="AS335" s="1"/>
    </row>
    <row r="336" spans="1:45" x14ac:dyDescent="0.3">
      <c r="A336" s="1" t="str">
        <f t="shared" si="3"/>
        <v>Digitalizaciones de la institución [Fundación Jacinto e Inocencio Guerrero]</v>
      </c>
      <c r="B336" s="1" t="s">
        <v>1645</v>
      </c>
      <c r="C336" s="1" t="s">
        <v>34</v>
      </c>
      <c r="D336" s="1" t="s">
        <v>854</v>
      </c>
      <c r="E336" s="1" t="s">
        <v>163</v>
      </c>
      <c r="F336" s="56" t="s">
        <v>115</v>
      </c>
      <c r="G336" s="8" t="s">
        <v>93</v>
      </c>
      <c r="H336" s="8" t="s">
        <v>6</v>
      </c>
      <c r="I336" s="8" t="s">
        <v>6</v>
      </c>
      <c r="J336" s="11" t="s">
        <v>123</v>
      </c>
      <c r="K336" s="11" t="s">
        <v>123</v>
      </c>
      <c r="L336" s="11" t="s">
        <v>123</v>
      </c>
      <c r="M336" s="54" t="s">
        <v>123</v>
      </c>
      <c r="N336" s="54" t="s">
        <v>123</v>
      </c>
      <c r="O336" s="1"/>
      <c r="P336" s="54" t="s">
        <v>123</v>
      </c>
      <c r="Q336" s="1"/>
      <c r="R336" s="54" t="s">
        <v>123</v>
      </c>
      <c r="S336" s="55" t="s">
        <v>123</v>
      </c>
      <c r="T336" s="1"/>
      <c r="U336" s="54" t="s">
        <v>123</v>
      </c>
      <c r="V336" s="54" t="s">
        <v>123</v>
      </c>
      <c r="W336" s="54" t="s">
        <v>123</v>
      </c>
      <c r="X336" s="1"/>
      <c r="Y336" s="54" t="s">
        <v>123</v>
      </c>
      <c r="Z336" s="54" t="s">
        <v>123</v>
      </c>
      <c r="AA336" s="54" t="s">
        <v>123</v>
      </c>
      <c r="AB336" s="54" t="s">
        <v>123</v>
      </c>
      <c r="AC336" s="54" t="s">
        <v>123</v>
      </c>
      <c r="AD336" s="54" t="s">
        <v>123</v>
      </c>
      <c r="AE336" s="54" t="s">
        <v>123</v>
      </c>
      <c r="AF336" s="54" t="s">
        <v>123</v>
      </c>
      <c r="AG336" s="1"/>
      <c r="AH336" s="54" t="s">
        <v>123</v>
      </c>
      <c r="AI336" s="54" t="s">
        <v>123</v>
      </c>
      <c r="AJ336" s="1"/>
      <c r="AK336" s="1"/>
      <c r="AL336" s="54" t="s">
        <v>123</v>
      </c>
      <c r="AM336" s="1"/>
      <c r="AN336" s="54" t="s">
        <v>123</v>
      </c>
      <c r="AO336" s="1"/>
      <c r="AP336" s="54" t="s">
        <v>123</v>
      </c>
      <c r="AQ336" s="1"/>
      <c r="AR336" s="1"/>
      <c r="AS336" s="1"/>
    </row>
    <row r="337" spans="1:45" x14ac:dyDescent="0.3">
      <c r="A337" s="1" t="str">
        <f t="shared" si="3"/>
        <v>Digitalizaciones de la institución [Fundación Joaquín Díaz]</v>
      </c>
      <c r="B337" s="1" t="s">
        <v>584</v>
      </c>
      <c r="C337" s="1" t="s">
        <v>34</v>
      </c>
      <c r="D337" s="1" t="s">
        <v>854</v>
      </c>
      <c r="E337" s="1" t="s">
        <v>989</v>
      </c>
      <c r="F337" s="56" t="s">
        <v>115</v>
      </c>
      <c r="G337" s="8" t="s">
        <v>9</v>
      </c>
      <c r="H337" s="8" t="s">
        <v>78</v>
      </c>
      <c r="I337" s="8" t="s">
        <v>2058</v>
      </c>
      <c r="J337" s="11" t="s">
        <v>123</v>
      </c>
      <c r="K337" s="11" t="s">
        <v>123</v>
      </c>
      <c r="L337" s="11" t="s">
        <v>123</v>
      </c>
      <c r="M337" s="54" t="s">
        <v>123</v>
      </c>
      <c r="N337" s="54" t="s">
        <v>123</v>
      </c>
      <c r="O337" s="1"/>
      <c r="P337" s="54" t="s">
        <v>123</v>
      </c>
      <c r="Q337" s="1"/>
      <c r="R337" s="54" t="s">
        <v>123</v>
      </c>
      <c r="S337" s="55" t="s">
        <v>123</v>
      </c>
      <c r="T337" s="1"/>
      <c r="U337" s="54" t="s">
        <v>123</v>
      </c>
      <c r="V337" s="54" t="s">
        <v>123</v>
      </c>
      <c r="W337" s="54" t="s">
        <v>123</v>
      </c>
      <c r="X337" s="1"/>
      <c r="Y337" s="54" t="s">
        <v>123</v>
      </c>
      <c r="Z337" s="54" t="s">
        <v>123</v>
      </c>
      <c r="AA337" s="54" t="s">
        <v>123</v>
      </c>
      <c r="AB337" s="54" t="s">
        <v>123</v>
      </c>
      <c r="AC337" s="54" t="s">
        <v>123</v>
      </c>
      <c r="AD337" s="54" t="s">
        <v>123</v>
      </c>
      <c r="AE337" s="54" t="s">
        <v>123</v>
      </c>
      <c r="AF337" s="54" t="s">
        <v>123</v>
      </c>
      <c r="AG337" s="1"/>
      <c r="AH337" s="54" t="s">
        <v>123</v>
      </c>
      <c r="AI337" s="54" t="s">
        <v>123</v>
      </c>
      <c r="AJ337" s="1"/>
      <c r="AK337" s="1"/>
      <c r="AL337" s="54" t="s">
        <v>123</v>
      </c>
      <c r="AM337" s="1"/>
      <c r="AN337" s="54" t="s">
        <v>123</v>
      </c>
      <c r="AO337" s="1"/>
      <c r="AP337" s="54" t="s">
        <v>123</v>
      </c>
      <c r="AQ337" s="1"/>
      <c r="AR337" s="1"/>
      <c r="AS337" s="1"/>
    </row>
    <row r="338" spans="1:45" x14ac:dyDescent="0.3">
      <c r="A338" s="1" t="str">
        <f t="shared" si="3"/>
        <v>Digitalizaciones de la institución [Fundación Josep Irla]</v>
      </c>
      <c r="B338" s="1" t="s">
        <v>1884</v>
      </c>
      <c r="C338" s="1" t="s">
        <v>34</v>
      </c>
      <c r="D338" s="1" t="s">
        <v>854</v>
      </c>
      <c r="E338" s="1" t="s">
        <v>599</v>
      </c>
      <c r="F338" s="56" t="s">
        <v>115</v>
      </c>
      <c r="G338" s="8" t="s">
        <v>16</v>
      </c>
      <c r="H338" s="8" t="s">
        <v>81</v>
      </c>
      <c r="I338" s="8" t="s">
        <v>81</v>
      </c>
      <c r="J338" s="11" t="s">
        <v>123</v>
      </c>
      <c r="K338" s="11" t="s">
        <v>123</v>
      </c>
      <c r="L338" s="11" t="s">
        <v>123</v>
      </c>
      <c r="M338" s="54" t="s">
        <v>123</v>
      </c>
      <c r="N338" s="54" t="s">
        <v>123</v>
      </c>
      <c r="O338" s="1"/>
      <c r="P338" s="54" t="s">
        <v>123</v>
      </c>
      <c r="Q338" s="1"/>
      <c r="R338" s="54" t="s">
        <v>123</v>
      </c>
      <c r="S338" s="55" t="s">
        <v>123</v>
      </c>
      <c r="T338" s="1"/>
      <c r="U338" s="54" t="s">
        <v>123</v>
      </c>
      <c r="V338" s="54" t="s">
        <v>123</v>
      </c>
      <c r="W338" s="54" t="s">
        <v>123</v>
      </c>
      <c r="X338" s="1"/>
      <c r="Y338" s="54" t="s">
        <v>123</v>
      </c>
      <c r="Z338" s="54" t="s">
        <v>123</v>
      </c>
      <c r="AA338" s="54" t="s">
        <v>123</v>
      </c>
      <c r="AB338" s="54" t="s">
        <v>123</v>
      </c>
      <c r="AC338" s="54" t="s">
        <v>123</v>
      </c>
      <c r="AD338" s="54" t="s">
        <v>123</v>
      </c>
      <c r="AE338" s="54" t="s">
        <v>123</v>
      </c>
      <c r="AF338" s="54" t="s">
        <v>123</v>
      </c>
      <c r="AG338" s="1"/>
      <c r="AH338" s="54" t="s">
        <v>123</v>
      </c>
      <c r="AI338" s="54" t="s">
        <v>123</v>
      </c>
      <c r="AJ338" s="1"/>
      <c r="AK338" s="1"/>
      <c r="AL338" s="54" t="s">
        <v>123</v>
      </c>
      <c r="AM338" s="1"/>
      <c r="AN338" s="54" t="s">
        <v>123</v>
      </c>
      <c r="AO338" s="1"/>
      <c r="AP338" s="54" t="s">
        <v>123</v>
      </c>
      <c r="AQ338" s="1"/>
      <c r="AR338" s="1"/>
      <c r="AS338" s="1"/>
    </row>
    <row r="339" spans="1:45" x14ac:dyDescent="0.3">
      <c r="A339" s="1" t="str">
        <f t="shared" si="3"/>
        <v>Digitalizaciones de la institución [Fundación Junta Constructora del Templo Expiatorio de la Sagrada Família]</v>
      </c>
      <c r="B339" s="1" t="s">
        <v>1885</v>
      </c>
      <c r="C339" s="1" t="s">
        <v>34</v>
      </c>
      <c r="D339" s="1" t="s">
        <v>854</v>
      </c>
      <c r="E339" s="1" t="s">
        <v>599</v>
      </c>
      <c r="F339" s="56" t="s">
        <v>115</v>
      </c>
      <c r="G339" s="8" t="s">
        <v>16</v>
      </c>
      <c r="H339" s="8" t="s">
        <v>80</v>
      </c>
      <c r="I339" s="8" t="s">
        <v>80</v>
      </c>
      <c r="J339" s="11" t="s">
        <v>123</v>
      </c>
      <c r="K339" s="11" t="s">
        <v>123</v>
      </c>
      <c r="L339" s="11" t="s">
        <v>123</v>
      </c>
      <c r="M339" s="54" t="s">
        <v>123</v>
      </c>
      <c r="N339" s="54" t="s">
        <v>123</v>
      </c>
      <c r="O339" s="1"/>
      <c r="P339" s="54" t="s">
        <v>123</v>
      </c>
      <c r="Q339" s="1"/>
      <c r="R339" s="54" t="s">
        <v>123</v>
      </c>
      <c r="S339" s="55" t="s">
        <v>123</v>
      </c>
      <c r="T339" s="1"/>
      <c r="U339" s="54" t="s">
        <v>123</v>
      </c>
      <c r="V339" s="54" t="s">
        <v>123</v>
      </c>
      <c r="W339" s="54" t="s">
        <v>123</v>
      </c>
      <c r="X339" s="1"/>
      <c r="Y339" s="54" t="s">
        <v>123</v>
      </c>
      <c r="Z339" s="54" t="s">
        <v>123</v>
      </c>
      <c r="AA339" s="54" t="s">
        <v>123</v>
      </c>
      <c r="AB339" s="54" t="s">
        <v>123</v>
      </c>
      <c r="AC339" s="54" t="s">
        <v>123</v>
      </c>
      <c r="AD339" s="54" t="s">
        <v>123</v>
      </c>
      <c r="AE339" s="54" t="s">
        <v>123</v>
      </c>
      <c r="AF339" s="54" t="s">
        <v>123</v>
      </c>
      <c r="AG339" s="1"/>
      <c r="AH339" s="54" t="s">
        <v>123</v>
      </c>
      <c r="AI339" s="54" t="s">
        <v>123</v>
      </c>
      <c r="AJ339" s="1"/>
      <c r="AK339" s="1"/>
      <c r="AL339" s="54" t="s">
        <v>123</v>
      </c>
      <c r="AM339" s="1"/>
      <c r="AN339" s="54" t="s">
        <v>123</v>
      </c>
      <c r="AO339" s="1"/>
      <c r="AP339" s="54" t="s">
        <v>123</v>
      </c>
      <c r="AQ339" s="1"/>
      <c r="AR339" s="1"/>
      <c r="AS339" s="1"/>
    </row>
    <row r="340" spans="1:45" x14ac:dyDescent="0.3">
      <c r="A340" s="1" t="str">
        <f t="shared" ref="A340:A403" si="4">"Digitalizaciones de la institución [" &amp; B340 &amp; "]"</f>
        <v>Digitalizaciones de la institución [Fundación Labayru]</v>
      </c>
      <c r="B340" s="1" t="s">
        <v>1767</v>
      </c>
      <c r="C340" s="1" t="s">
        <v>34</v>
      </c>
      <c r="D340" s="1" t="s">
        <v>854</v>
      </c>
      <c r="E340" s="1" t="s">
        <v>309</v>
      </c>
      <c r="F340" s="56" t="s">
        <v>115</v>
      </c>
      <c r="G340" s="8" t="s">
        <v>17</v>
      </c>
      <c r="H340" s="8" t="s">
        <v>99</v>
      </c>
      <c r="I340" s="8" t="s">
        <v>1383</v>
      </c>
      <c r="J340" s="11" t="s">
        <v>123</v>
      </c>
      <c r="K340" s="11" t="s">
        <v>123</v>
      </c>
      <c r="L340" s="11" t="s">
        <v>123</v>
      </c>
      <c r="M340" s="54" t="s">
        <v>123</v>
      </c>
      <c r="N340" s="54" t="s">
        <v>123</v>
      </c>
      <c r="O340" s="1"/>
      <c r="P340" s="54" t="s">
        <v>123</v>
      </c>
      <c r="Q340" s="1"/>
      <c r="R340" s="54" t="s">
        <v>123</v>
      </c>
      <c r="S340" s="55" t="s">
        <v>123</v>
      </c>
      <c r="T340" s="1"/>
      <c r="U340" s="54" t="s">
        <v>123</v>
      </c>
      <c r="V340" s="54" t="s">
        <v>123</v>
      </c>
      <c r="W340" s="54" t="s">
        <v>123</v>
      </c>
      <c r="X340" s="1"/>
      <c r="Y340" s="54" t="s">
        <v>123</v>
      </c>
      <c r="Z340" s="54" t="s">
        <v>123</v>
      </c>
      <c r="AA340" s="54" t="s">
        <v>123</v>
      </c>
      <c r="AB340" s="54" t="s">
        <v>123</v>
      </c>
      <c r="AC340" s="54" t="s">
        <v>123</v>
      </c>
      <c r="AD340" s="54" t="s">
        <v>123</v>
      </c>
      <c r="AE340" s="54" t="s">
        <v>123</v>
      </c>
      <c r="AF340" s="54" t="s">
        <v>123</v>
      </c>
      <c r="AG340" s="1"/>
      <c r="AH340" s="54" t="s">
        <v>123</v>
      </c>
      <c r="AI340" s="54" t="s">
        <v>123</v>
      </c>
      <c r="AJ340" s="1"/>
      <c r="AK340" s="1"/>
      <c r="AL340" s="54" t="s">
        <v>123</v>
      </c>
      <c r="AM340" s="1"/>
      <c r="AN340" s="54" t="s">
        <v>123</v>
      </c>
      <c r="AO340" s="1"/>
      <c r="AP340" s="54" t="s">
        <v>123</v>
      </c>
      <c r="AQ340" s="1"/>
      <c r="AR340" s="1"/>
      <c r="AS340" s="1"/>
    </row>
    <row r="341" spans="1:45" x14ac:dyDescent="0.3">
      <c r="A341" s="1" t="str">
        <f t="shared" si="4"/>
        <v>Digitalizaciones de la institución [Fundación lsla Couto. Biblioteca]</v>
      </c>
      <c r="B341" s="1" t="s">
        <v>1912</v>
      </c>
      <c r="C341" s="1" t="s">
        <v>34</v>
      </c>
      <c r="D341" s="1" t="s">
        <v>854</v>
      </c>
      <c r="E341" s="1" t="s">
        <v>646</v>
      </c>
      <c r="F341" s="56" t="s">
        <v>115</v>
      </c>
      <c r="G341" s="8" t="s">
        <v>2</v>
      </c>
      <c r="H341" s="8" t="s">
        <v>92</v>
      </c>
      <c r="I341" s="8" t="s">
        <v>296</v>
      </c>
      <c r="J341" s="11" t="s">
        <v>123</v>
      </c>
      <c r="K341" s="11" t="s">
        <v>123</v>
      </c>
      <c r="L341" s="11" t="s">
        <v>123</v>
      </c>
      <c r="M341" s="54" t="s">
        <v>123</v>
      </c>
      <c r="N341" s="54" t="s">
        <v>123</v>
      </c>
      <c r="O341" s="1"/>
      <c r="P341" s="54" t="s">
        <v>123</v>
      </c>
      <c r="Q341" s="1"/>
      <c r="R341" s="54" t="s">
        <v>123</v>
      </c>
      <c r="S341" s="55" t="s">
        <v>123</v>
      </c>
      <c r="T341" s="1"/>
      <c r="U341" s="54" t="s">
        <v>123</v>
      </c>
      <c r="V341" s="54" t="s">
        <v>123</v>
      </c>
      <c r="W341" s="54" t="s">
        <v>123</v>
      </c>
      <c r="X341" s="1"/>
      <c r="Y341" s="54" t="s">
        <v>123</v>
      </c>
      <c r="Z341" s="54" t="s">
        <v>123</v>
      </c>
      <c r="AA341" s="54" t="s">
        <v>123</v>
      </c>
      <c r="AB341" s="54" t="s">
        <v>123</v>
      </c>
      <c r="AC341" s="54" t="s">
        <v>123</v>
      </c>
      <c r="AD341" s="54" t="s">
        <v>123</v>
      </c>
      <c r="AE341" s="54" t="s">
        <v>123</v>
      </c>
      <c r="AF341" s="54" t="s">
        <v>123</v>
      </c>
      <c r="AG341" s="1"/>
      <c r="AH341" s="54" t="s">
        <v>123</v>
      </c>
      <c r="AI341" s="54" t="s">
        <v>123</v>
      </c>
      <c r="AJ341" s="1"/>
      <c r="AK341" s="1"/>
      <c r="AL341" s="54" t="s">
        <v>123</v>
      </c>
      <c r="AM341" s="1"/>
      <c r="AN341" s="54" t="s">
        <v>123</v>
      </c>
      <c r="AO341" s="1"/>
      <c r="AP341" s="54" t="s">
        <v>123</v>
      </c>
      <c r="AQ341" s="1"/>
      <c r="AR341" s="1"/>
      <c r="AS341" s="1"/>
    </row>
    <row r="342" spans="1:45" x14ac:dyDescent="0.3">
      <c r="A342" s="1" t="str">
        <f t="shared" si="4"/>
        <v>Digitalizaciones de la institución [Fundación Museo de la Paz de Gernika]</v>
      </c>
      <c r="B342" s="1" t="s">
        <v>1779</v>
      </c>
      <c r="C342" s="1" t="s">
        <v>34</v>
      </c>
      <c r="D342" s="1" t="s">
        <v>854</v>
      </c>
      <c r="E342" s="1" t="s">
        <v>309</v>
      </c>
      <c r="F342" s="56" t="s">
        <v>115</v>
      </c>
      <c r="G342" s="8" t="s">
        <v>17</v>
      </c>
      <c r="H342" s="8" t="s">
        <v>99</v>
      </c>
      <c r="I342" s="8" t="s">
        <v>2134</v>
      </c>
      <c r="J342" s="11" t="s">
        <v>123</v>
      </c>
      <c r="K342" s="11" t="s">
        <v>123</v>
      </c>
      <c r="L342" s="11" t="s">
        <v>123</v>
      </c>
      <c r="M342" s="54" t="s">
        <v>123</v>
      </c>
      <c r="N342" s="54" t="s">
        <v>123</v>
      </c>
      <c r="O342" s="1"/>
      <c r="P342" s="54" t="s">
        <v>123</v>
      </c>
      <c r="Q342" s="1"/>
      <c r="R342" s="54" t="s">
        <v>123</v>
      </c>
      <c r="S342" s="55" t="s">
        <v>123</v>
      </c>
      <c r="T342" s="1"/>
      <c r="U342" s="54" t="s">
        <v>123</v>
      </c>
      <c r="V342" s="54" t="s">
        <v>123</v>
      </c>
      <c r="W342" s="54" t="s">
        <v>123</v>
      </c>
      <c r="X342" s="1"/>
      <c r="Y342" s="54" t="s">
        <v>123</v>
      </c>
      <c r="Z342" s="54" t="s">
        <v>123</v>
      </c>
      <c r="AA342" s="54" t="s">
        <v>123</v>
      </c>
      <c r="AB342" s="54" t="s">
        <v>123</v>
      </c>
      <c r="AC342" s="54" t="s">
        <v>123</v>
      </c>
      <c r="AD342" s="54" t="s">
        <v>123</v>
      </c>
      <c r="AE342" s="54" t="s">
        <v>123</v>
      </c>
      <c r="AF342" s="54" t="s">
        <v>123</v>
      </c>
      <c r="AG342" s="1"/>
      <c r="AH342" s="54" t="s">
        <v>123</v>
      </c>
      <c r="AI342" s="54" t="s">
        <v>123</v>
      </c>
      <c r="AJ342" s="1"/>
      <c r="AK342" s="1"/>
      <c r="AL342" s="54" t="s">
        <v>123</v>
      </c>
      <c r="AM342" s="1"/>
      <c r="AN342" s="54" t="s">
        <v>123</v>
      </c>
      <c r="AO342" s="1"/>
      <c r="AP342" s="54" t="s">
        <v>123</v>
      </c>
      <c r="AQ342" s="1"/>
      <c r="AR342" s="1"/>
      <c r="AS342" s="1"/>
    </row>
    <row r="343" spans="1:45" x14ac:dyDescent="0.3">
      <c r="A343" s="1" t="str">
        <f t="shared" si="4"/>
        <v>Digitalizaciones de la institución [Fundación Nous Horitzons]</v>
      </c>
      <c r="B343" s="1" t="s">
        <v>1887</v>
      </c>
      <c r="C343" s="1" t="s">
        <v>34</v>
      </c>
      <c r="D343" s="1" t="s">
        <v>854</v>
      </c>
      <c r="E343" s="1" t="s">
        <v>599</v>
      </c>
      <c r="F343" s="56" t="s">
        <v>115</v>
      </c>
      <c r="G343" s="8" t="s">
        <v>16</v>
      </c>
      <c r="H343" s="8" t="s">
        <v>80</v>
      </c>
      <c r="I343" s="8" t="s">
        <v>80</v>
      </c>
      <c r="J343" s="11" t="s">
        <v>123</v>
      </c>
      <c r="K343" s="11" t="s">
        <v>123</v>
      </c>
      <c r="L343" s="11" t="s">
        <v>123</v>
      </c>
      <c r="M343" s="54" t="s">
        <v>123</v>
      </c>
      <c r="N343" s="54" t="s">
        <v>123</v>
      </c>
      <c r="O343" s="1"/>
      <c r="P343" s="54" t="s">
        <v>123</v>
      </c>
      <c r="Q343" s="1"/>
      <c r="R343" s="54" t="s">
        <v>123</v>
      </c>
      <c r="S343" s="55" t="s">
        <v>123</v>
      </c>
      <c r="T343" s="1"/>
      <c r="U343" s="54" t="s">
        <v>123</v>
      </c>
      <c r="V343" s="54" t="s">
        <v>123</v>
      </c>
      <c r="W343" s="54" t="s">
        <v>123</v>
      </c>
      <c r="X343" s="1"/>
      <c r="Y343" s="54" t="s">
        <v>123</v>
      </c>
      <c r="Z343" s="54" t="s">
        <v>123</v>
      </c>
      <c r="AA343" s="54" t="s">
        <v>123</v>
      </c>
      <c r="AB343" s="54" t="s">
        <v>123</v>
      </c>
      <c r="AC343" s="54" t="s">
        <v>123</v>
      </c>
      <c r="AD343" s="54" t="s">
        <v>123</v>
      </c>
      <c r="AE343" s="54" t="s">
        <v>123</v>
      </c>
      <c r="AF343" s="54" t="s">
        <v>123</v>
      </c>
      <c r="AG343" s="1"/>
      <c r="AH343" s="54" t="s">
        <v>123</v>
      </c>
      <c r="AI343" s="54" t="s">
        <v>123</v>
      </c>
      <c r="AJ343" s="1"/>
      <c r="AK343" s="1"/>
      <c r="AL343" s="54" t="s">
        <v>123</v>
      </c>
      <c r="AM343" s="1"/>
      <c r="AN343" s="54" t="s">
        <v>123</v>
      </c>
      <c r="AO343" s="1"/>
      <c r="AP343" s="54" t="s">
        <v>123</v>
      </c>
      <c r="AQ343" s="1"/>
      <c r="AR343" s="1"/>
      <c r="AS343" s="1"/>
    </row>
    <row r="344" spans="1:45" x14ac:dyDescent="0.3">
      <c r="A344" s="1" t="str">
        <f t="shared" si="4"/>
        <v>Digitalizaciones de la institución [Fundación Otero Pedrallo]</v>
      </c>
      <c r="B344" s="1" t="s">
        <v>671</v>
      </c>
      <c r="C344" s="1" t="s">
        <v>34</v>
      </c>
      <c r="D344" s="1" t="s">
        <v>854</v>
      </c>
      <c r="E344" s="1" t="s">
        <v>646</v>
      </c>
      <c r="F344" s="56" t="s">
        <v>115</v>
      </c>
      <c r="G344" s="8" t="s">
        <v>2</v>
      </c>
      <c r="H344" s="8" t="s">
        <v>91</v>
      </c>
      <c r="I344" s="8" t="s">
        <v>91</v>
      </c>
      <c r="J344" s="11" t="s">
        <v>123</v>
      </c>
      <c r="K344" s="11" t="s">
        <v>123</v>
      </c>
      <c r="L344" s="11" t="s">
        <v>123</v>
      </c>
      <c r="M344" s="54" t="s">
        <v>123</v>
      </c>
      <c r="N344" s="54" t="s">
        <v>123</v>
      </c>
      <c r="O344" s="1"/>
      <c r="P344" s="54" t="s">
        <v>123</v>
      </c>
      <c r="Q344" s="1"/>
      <c r="R344" s="54" t="s">
        <v>123</v>
      </c>
      <c r="S344" s="55" t="s">
        <v>123</v>
      </c>
      <c r="T344" s="1"/>
      <c r="U344" s="54" t="s">
        <v>123</v>
      </c>
      <c r="V344" s="54" t="s">
        <v>123</v>
      </c>
      <c r="W344" s="54" t="s">
        <v>123</v>
      </c>
      <c r="X344" s="1"/>
      <c r="Y344" s="54" t="s">
        <v>123</v>
      </c>
      <c r="Z344" s="54" t="s">
        <v>123</v>
      </c>
      <c r="AA344" s="54" t="s">
        <v>123</v>
      </c>
      <c r="AB344" s="54" t="s">
        <v>123</v>
      </c>
      <c r="AC344" s="54" t="s">
        <v>123</v>
      </c>
      <c r="AD344" s="54" t="s">
        <v>123</v>
      </c>
      <c r="AE344" s="54" t="s">
        <v>123</v>
      </c>
      <c r="AF344" s="54" t="s">
        <v>123</v>
      </c>
      <c r="AG344" s="1"/>
      <c r="AH344" s="54" t="s">
        <v>123</v>
      </c>
      <c r="AI344" s="54" t="s">
        <v>123</v>
      </c>
      <c r="AJ344" s="1"/>
      <c r="AK344" s="1"/>
      <c r="AL344" s="54" t="s">
        <v>123</v>
      </c>
      <c r="AM344" s="1"/>
      <c r="AN344" s="54" t="s">
        <v>123</v>
      </c>
      <c r="AO344" s="1"/>
      <c r="AP344" s="54" t="s">
        <v>123</v>
      </c>
      <c r="AQ344" s="1"/>
      <c r="AR344" s="1"/>
      <c r="AS344" s="1"/>
    </row>
    <row r="345" spans="1:45" x14ac:dyDescent="0.3">
      <c r="A345" s="1" t="str">
        <f t="shared" si="4"/>
        <v>Digitalizaciones de la institución [Fundación Pablo Iglesias]</v>
      </c>
      <c r="B345" s="8" t="s">
        <v>1723</v>
      </c>
      <c r="C345" s="1" t="s">
        <v>34</v>
      </c>
      <c r="D345" s="1" t="s">
        <v>854</v>
      </c>
      <c r="E345" s="1" t="s">
        <v>167</v>
      </c>
      <c r="F345" s="56" t="s">
        <v>115</v>
      </c>
      <c r="G345" s="8" t="s">
        <v>93</v>
      </c>
      <c r="H345" s="8" t="s">
        <v>6</v>
      </c>
      <c r="I345" s="8" t="s">
        <v>6</v>
      </c>
      <c r="J345" s="11" t="s">
        <v>123</v>
      </c>
      <c r="K345" s="11" t="s">
        <v>123</v>
      </c>
      <c r="L345" s="11" t="s">
        <v>123</v>
      </c>
      <c r="M345" s="54" t="s">
        <v>123</v>
      </c>
      <c r="N345" s="54" t="s">
        <v>123</v>
      </c>
      <c r="O345" s="1"/>
      <c r="P345" s="54" t="s">
        <v>123</v>
      </c>
      <c r="Q345" s="1"/>
      <c r="R345" s="54" t="s">
        <v>123</v>
      </c>
      <c r="S345" s="55" t="s">
        <v>123</v>
      </c>
      <c r="T345" s="1"/>
      <c r="U345" s="54" t="s">
        <v>123</v>
      </c>
      <c r="V345" s="54" t="s">
        <v>123</v>
      </c>
      <c r="W345" s="54" t="s">
        <v>123</v>
      </c>
      <c r="X345" s="1"/>
      <c r="Y345" s="54" t="s">
        <v>123</v>
      </c>
      <c r="Z345" s="54" t="s">
        <v>123</v>
      </c>
      <c r="AA345" s="54" t="s">
        <v>123</v>
      </c>
      <c r="AB345" s="54" t="s">
        <v>123</v>
      </c>
      <c r="AC345" s="54" t="s">
        <v>123</v>
      </c>
      <c r="AD345" s="54" t="s">
        <v>123</v>
      </c>
      <c r="AE345" s="54" t="s">
        <v>123</v>
      </c>
      <c r="AF345" s="54" t="s">
        <v>123</v>
      </c>
      <c r="AG345" s="1"/>
      <c r="AH345" s="54" t="s">
        <v>123</v>
      </c>
      <c r="AI345" s="54" t="s">
        <v>123</v>
      </c>
      <c r="AJ345" s="1"/>
      <c r="AK345" s="1"/>
      <c r="AL345" s="54" t="s">
        <v>123</v>
      </c>
      <c r="AM345" s="1"/>
      <c r="AN345" s="54" t="s">
        <v>123</v>
      </c>
      <c r="AO345" s="1"/>
      <c r="AP345" s="54" t="s">
        <v>123</v>
      </c>
      <c r="AQ345" s="1"/>
      <c r="AR345" s="1"/>
      <c r="AS345" s="1"/>
    </row>
    <row r="346" spans="1:45" ht="28.8" x14ac:dyDescent="0.3">
      <c r="A346" s="1" t="str">
        <f t="shared" si="4"/>
        <v>Digitalizaciones de la institución [Fundación para la Etnografía y el Desarrollo de la Artesanía Canaria (FEDAC)]</v>
      </c>
      <c r="B346" s="1" t="s">
        <v>1588</v>
      </c>
      <c r="C346" s="1" t="s">
        <v>1896</v>
      </c>
      <c r="D346" s="1" t="s">
        <v>854</v>
      </c>
      <c r="E346" s="1" t="s">
        <v>959</v>
      </c>
      <c r="F346" s="56" t="s">
        <v>115</v>
      </c>
      <c r="G346" s="8" t="s">
        <v>20</v>
      </c>
      <c r="H346" s="8" t="s">
        <v>64</v>
      </c>
      <c r="I346" s="8" t="s">
        <v>402</v>
      </c>
      <c r="J346" s="11" t="s">
        <v>123</v>
      </c>
      <c r="K346" s="11" t="s">
        <v>123</v>
      </c>
      <c r="L346" s="11" t="s">
        <v>123</v>
      </c>
      <c r="M346" s="54" t="s">
        <v>123</v>
      </c>
      <c r="N346" s="54" t="s">
        <v>123</v>
      </c>
      <c r="O346" s="1"/>
      <c r="P346" s="54" t="s">
        <v>123</v>
      </c>
      <c r="Q346" s="1"/>
      <c r="R346" s="54" t="s">
        <v>123</v>
      </c>
      <c r="S346" s="55" t="s">
        <v>123</v>
      </c>
      <c r="T346" s="1"/>
      <c r="U346" s="54" t="s">
        <v>123</v>
      </c>
      <c r="V346" s="54" t="s">
        <v>123</v>
      </c>
      <c r="W346" s="54" t="s">
        <v>123</v>
      </c>
      <c r="X346" s="1"/>
      <c r="Y346" s="54" t="s">
        <v>123</v>
      </c>
      <c r="Z346" s="54" t="s">
        <v>123</v>
      </c>
      <c r="AA346" s="54" t="s">
        <v>123</v>
      </c>
      <c r="AB346" s="54" t="s">
        <v>123</v>
      </c>
      <c r="AC346" s="54" t="s">
        <v>123</v>
      </c>
      <c r="AD346" s="54" t="s">
        <v>123</v>
      </c>
      <c r="AE346" s="54" t="s">
        <v>123</v>
      </c>
      <c r="AF346" s="54" t="s">
        <v>123</v>
      </c>
      <c r="AG346" s="1"/>
      <c r="AH346" s="54" t="s">
        <v>123</v>
      </c>
      <c r="AI346" s="54" t="s">
        <v>123</v>
      </c>
      <c r="AJ346" s="1"/>
      <c r="AK346" s="1"/>
      <c r="AL346" s="54" t="s">
        <v>123</v>
      </c>
      <c r="AM346" s="1"/>
      <c r="AN346" s="54" t="s">
        <v>123</v>
      </c>
      <c r="AO346" s="1"/>
      <c r="AP346" s="54" t="s">
        <v>123</v>
      </c>
      <c r="AQ346" s="1"/>
      <c r="AR346" s="1"/>
      <c r="AS346" s="1"/>
    </row>
    <row r="347" spans="1:45" x14ac:dyDescent="0.3">
      <c r="A347" s="1" t="str">
        <f t="shared" si="4"/>
        <v>Digitalizaciones de la institución [Fundación Penzol]</v>
      </c>
      <c r="B347" s="1" t="s">
        <v>672</v>
      </c>
      <c r="C347" s="1" t="s">
        <v>34</v>
      </c>
      <c r="D347" s="1" t="s">
        <v>854</v>
      </c>
      <c r="E347" s="1" t="s">
        <v>646</v>
      </c>
      <c r="F347" s="56" t="s">
        <v>115</v>
      </c>
      <c r="G347" s="8" t="s">
        <v>2</v>
      </c>
      <c r="H347" s="8" t="s">
        <v>92</v>
      </c>
      <c r="I347" s="8" t="s">
        <v>296</v>
      </c>
      <c r="J347" s="11" t="s">
        <v>123</v>
      </c>
      <c r="K347" s="11" t="s">
        <v>123</v>
      </c>
      <c r="L347" s="11" t="s">
        <v>123</v>
      </c>
      <c r="M347" s="54" t="s">
        <v>123</v>
      </c>
      <c r="N347" s="54" t="s">
        <v>123</v>
      </c>
      <c r="O347" s="1"/>
      <c r="P347" s="54" t="s">
        <v>123</v>
      </c>
      <c r="Q347" s="1"/>
      <c r="R347" s="54" t="s">
        <v>123</v>
      </c>
      <c r="S347" s="55" t="s">
        <v>123</v>
      </c>
      <c r="T347" s="1"/>
      <c r="U347" s="54" t="s">
        <v>123</v>
      </c>
      <c r="V347" s="54" t="s">
        <v>123</v>
      </c>
      <c r="W347" s="54" t="s">
        <v>123</v>
      </c>
      <c r="X347" s="1"/>
      <c r="Y347" s="54" t="s">
        <v>123</v>
      </c>
      <c r="Z347" s="54" t="s">
        <v>123</v>
      </c>
      <c r="AA347" s="54" t="s">
        <v>123</v>
      </c>
      <c r="AB347" s="54" t="s">
        <v>123</v>
      </c>
      <c r="AC347" s="54" t="s">
        <v>123</v>
      </c>
      <c r="AD347" s="54" t="s">
        <v>123</v>
      </c>
      <c r="AE347" s="54" t="s">
        <v>123</v>
      </c>
      <c r="AF347" s="54" t="s">
        <v>123</v>
      </c>
      <c r="AG347" s="1"/>
      <c r="AH347" s="54" t="s">
        <v>123</v>
      </c>
      <c r="AI347" s="54" t="s">
        <v>123</v>
      </c>
      <c r="AJ347" s="1"/>
      <c r="AK347" s="1"/>
      <c r="AL347" s="54" t="s">
        <v>123</v>
      </c>
      <c r="AM347" s="1"/>
      <c r="AN347" s="54" t="s">
        <v>123</v>
      </c>
      <c r="AO347" s="1"/>
      <c r="AP347" s="54" t="s">
        <v>123</v>
      </c>
      <c r="AQ347" s="1"/>
      <c r="AR347" s="1"/>
      <c r="AS347" s="1"/>
    </row>
    <row r="348" spans="1:45" x14ac:dyDescent="0.3">
      <c r="A348" s="1" t="str">
        <f t="shared" si="4"/>
        <v>Digitalizaciones de la institución [Fundación Pintor Julio Visconti (Guadíx, Granada)]</v>
      </c>
      <c r="B348" s="1" t="s">
        <v>642</v>
      </c>
      <c r="C348" s="1" t="s">
        <v>34</v>
      </c>
      <c r="D348" s="1" t="s">
        <v>854</v>
      </c>
      <c r="E348" s="1" t="s">
        <v>620</v>
      </c>
      <c r="F348" s="56" t="s">
        <v>115</v>
      </c>
      <c r="G348" s="8" t="s">
        <v>4</v>
      </c>
      <c r="H348" s="8" t="s">
        <v>55</v>
      </c>
      <c r="I348" s="8" t="s">
        <v>2069</v>
      </c>
      <c r="J348" s="11" t="s">
        <v>123</v>
      </c>
      <c r="K348" s="11" t="s">
        <v>123</v>
      </c>
      <c r="L348" s="11" t="s">
        <v>123</v>
      </c>
      <c r="M348" s="54" t="s">
        <v>123</v>
      </c>
      <c r="N348" s="54" t="s">
        <v>123</v>
      </c>
      <c r="O348" s="1"/>
      <c r="P348" s="54" t="s">
        <v>123</v>
      </c>
      <c r="Q348" s="1"/>
      <c r="R348" s="54" t="s">
        <v>123</v>
      </c>
      <c r="S348" s="55" t="s">
        <v>123</v>
      </c>
      <c r="T348" s="1"/>
      <c r="U348" s="54" t="s">
        <v>123</v>
      </c>
      <c r="V348" s="54" t="s">
        <v>123</v>
      </c>
      <c r="W348" s="54" t="s">
        <v>123</v>
      </c>
      <c r="X348" s="1"/>
      <c r="Y348" s="54" t="s">
        <v>123</v>
      </c>
      <c r="Z348" s="54" t="s">
        <v>123</v>
      </c>
      <c r="AA348" s="54" t="s">
        <v>123</v>
      </c>
      <c r="AB348" s="54" t="s">
        <v>123</v>
      </c>
      <c r="AC348" s="54" t="s">
        <v>123</v>
      </c>
      <c r="AD348" s="54" t="s">
        <v>123</v>
      </c>
      <c r="AE348" s="54" t="s">
        <v>123</v>
      </c>
      <c r="AF348" s="54" t="s">
        <v>123</v>
      </c>
      <c r="AG348" s="1"/>
      <c r="AH348" s="54" t="s">
        <v>123</v>
      </c>
      <c r="AI348" s="54" t="s">
        <v>123</v>
      </c>
      <c r="AJ348" s="1"/>
      <c r="AK348" s="1"/>
      <c r="AL348" s="54" t="s">
        <v>123</v>
      </c>
      <c r="AM348" s="1"/>
      <c r="AN348" s="54" t="s">
        <v>123</v>
      </c>
      <c r="AO348" s="1"/>
      <c r="AP348" s="54" t="s">
        <v>123</v>
      </c>
      <c r="AQ348" s="1"/>
      <c r="AR348" s="1"/>
      <c r="AS348" s="1"/>
    </row>
    <row r="349" spans="1:45" x14ac:dyDescent="0.3">
      <c r="A349" s="1" t="str">
        <f t="shared" si="4"/>
        <v>Digitalizaciones de la institución [Fundación Privada de Entidades Culturales de Badia del Vallés]</v>
      </c>
      <c r="B349" s="1" t="s">
        <v>1855</v>
      </c>
      <c r="C349" s="1" t="s">
        <v>34</v>
      </c>
      <c r="D349" s="1" t="s">
        <v>854</v>
      </c>
      <c r="E349" s="1" t="s">
        <v>1576</v>
      </c>
      <c r="F349" s="56" t="s">
        <v>115</v>
      </c>
      <c r="G349" s="8" t="s">
        <v>16</v>
      </c>
      <c r="H349" s="8" t="s">
        <v>80</v>
      </c>
      <c r="I349" s="8" t="s">
        <v>2082</v>
      </c>
      <c r="J349" s="11" t="s">
        <v>123</v>
      </c>
      <c r="K349" s="11" t="s">
        <v>123</v>
      </c>
      <c r="L349" s="11" t="s">
        <v>123</v>
      </c>
      <c r="M349" s="54" t="s">
        <v>123</v>
      </c>
      <c r="N349" s="54" t="s">
        <v>123</v>
      </c>
      <c r="O349" s="1"/>
      <c r="P349" s="54" t="s">
        <v>123</v>
      </c>
      <c r="Q349" s="1"/>
      <c r="R349" s="54" t="s">
        <v>123</v>
      </c>
      <c r="S349" s="55" t="s">
        <v>123</v>
      </c>
      <c r="T349" s="1"/>
      <c r="U349" s="54" t="s">
        <v>123</v>
      </c>
      <c r="V349" s="54" t="s">
        <v>123</v>
      </c>
      <c r="W349" s="54" t="s">
        <v>123</v>
      </c>
      <c r="X349" s="1"/>
      <c r="Y349" s="54" t="s">
        <v>123</v>
      </c>
      <c r="Z349" s="54" t="s">
        <v>123</v>
      </c>
      <c r="AA349" s="54" t="s">
        <v>123</v>
      </c>
      <c r="AB349" s="54" t="s">
        <v>123</v>
      </c>
      <c r="AC349" s="54" t="s">
        <v>123</v>
      </c>
      <c r="AD349" s="54" t="s">
        <v>123</v>
      </c>
      <c r="AE349" s="54" t="s">
        <v>123</v>
      </c>
      <c r="AF349" s="54" t="s">
        <v>123</v>
      </c>
      <c r="AG349" s="1"/>
      <c r="AH349" s="54" t="s">
        <v>123</v>
      </c>
      <c r="AI349" s="54" t="s">
        <v>123</v>
      </c>
      <c r="AJ349" s="1"/>
      <c r="AK349" s="1"/>
      <c r="AL349" s="54" t="s">
        <v>123</v>
      </c>
      <c r="AM349" s="1"/>
      <c r="AN349" s="54" t="s">
        <v>123</v>
      </c>
      <c r="AO349" s="1"/>
      <c r="AP349" s="54" t="s">
        <v>123</v>
      </c>
      <c r="AQ349" s="1"/>
      <c r="AR349" s="1"/>
      <c r="AS349" s="1"/>
    </row>
    <row r="350" spans="1:45" x14ac:dyDescent="0.3">
      <c r="A350" s="1" t="str">
        <f t="shared" si="4"/>
        <v>Digitalizaciones de la institución [Fundación Pública Gallega Camilo José Cela]</v>
      </c>
      <c r="B350" s="1" t="s">
        <v>1646</v>
      </c>
      <c r="C350" s="1" t="s">
        <v>34</v>
      </c>
      <c r="D350" s="1" t="s">
        <v>854</v>
      </c>
      <c r="E350" s="1" t="s">
        <v>163</v>
      </c>
      <c r="F350" s="56" t="s">
        <v>115</v>
      </c>
      <c r="G350" s="8" t="s">
        <v>2</v>
      </c>
      <c r="H350" s="8" t="s">
        <v>89</v>
      </c>
      <c r="I350" s="8" t="s">
        <v>2108</v>
      </c>
      <c r="J350" s="11" t="s">
        <v>123</v>
      </c>
      <c r="K350" s="11" t="s">
        <v>123</v>
      </c>
      <c r="L350" s="11" t="s">
        <v>123</v>
      </c>
      <c r="M350" s="54" t="s">
        <v>123</v>
      </c>
      <c r="N350" s="54" t="s">
        <v>123</v>
      </c>
      <c r="O350" s="1"/>
      <c r="P350" s="54" t="s">
        <v>123</v>
      </c>
      <c r="Q350" s="1"/>
      <c r="R350" s="54" t="s">
        <v>123</v>
      </c>
      <c r="S350" s="55" t="s">
        <v>123</v>
      </c>
      <c r="T350" s="1"/>
      <c r="U350" s="54" t="s">
        <v>123</v>
      </c>
      <c r="V350" s="54" t="s">
        <v>123</v>
      </c>
      <c r="W350" s="54" t="s">
        <v>123</v>
      </c>
      <c r="X350" s="1"/>
      <c r="Y350" s="54" t="s">
        <v>123</v>
      </c>
      <c r="Z350" s="54" t="s">
        <v>123</v>
      </c>
      <c r="AA350" s="54" t="s">
        <v>123</v>
      </c>
      <c r="AB350" s="54" t="s">
        <v>123</v>
      </c>
      <c r="AC350" s="54" t="s">
        <v>123</v>
      </c>
      <c r="AD350" s="54" t="s">
        <v>123</v>
      </c>
      <c r="AE350" s="54" t="s">
        <v>123</v>
      </c>
      <c r="AF350" s="54" t="s">
        <v>123</v>
      </c>
      <c r="AG350" s="1"/>
      <c r="AH350" s="54" t="s">
        <v>123</v>
      </c>
      <c r="AI350" s="54" t="s">
        <v>123</v>
      </c>
      <c r="AJ350" s="1"/>
      <c r="AK350" s="1"/>
      <c r="AL350" s="54" t="s">
        <v>123</v>
      </c>
      <c r="AM350" s="1"/>
      <c r="AN350" s="54" t="s">
        <v>123</v>
      </c>
      <c r="AO350" s="1"/>
      <c r="AP350" s="54" t="s">
        <v>123</v>
      </c>
      <c r="AQ350" s="1"/>
      <c r="AR350" s="1"/>
      <c r="AS350" s="1"/>
    </row>
    <row r="351" spans="1:45" x14ac:dyDescent="0.3">
      <c r="A351" s="1" t="str">
        <f t="shared" si="4"/>
        <v>Digitalizaciones de la institución [Fundación Roca Galés]</v>
      </c>
      <c r="B351" s="1" t="s">
        <v>1888</v>
      </c>
      <c r="C351" s="1" t="s">
        <v>34</v>
      </c>
      <c r="D351" s="1" t="s">
        <v>854</v>
      </c>
      <c r="E351" s="1" t="s">
        <v>599</v>
      </c>
      <c r="F351" s="56" t="s">
        <v>115</v>
      </c>
      <c r="G351" s="8" t="s">
        <v>16</v>
      </c>
      <c r="H351" s="8" t="s">
        <v>80</v>
      </c>
      <c r="I351" s="8" t="s">
        <v>80</v>
      </c>
      <c r="J351" s="11" t="s">
        <v>123</v>
      </c>
      <c r="K351" s="11" t="s">
        <v>123</v>
      </c>
      <c r="L351" s="11" t="s">
        <v>123</v>
      </c>
      <c r="M351" s="54" t="s">
        <v>123</v>
      </c>
      <c r="N351" s="54" t="s">
        <v>123</v>
      </c>
      <c r="O351" s="1"/>
      <c r="P351" s="54" t="s">
        <v>123</v>
      </c>
      <c r="Q351" s="1"/>
      <c r="R351" s="54" t="s">
        <v>123</v>
      </c>
      <c r="S351" s="55" t="s">
        <v>123</v>
      </c>
      <c r="T351" s="1"/>
      <c r="U351" s="54" t="s">
        <v>123</v>
      </c>
      <c r="V351" s="54" t="s">
        <v>123</v>
      </c>
      <c r="W351" s="54" t="s">
        <v>123</v>
      </c>
      <c r="X351" s="1"/>
      <c r="Y351" s="54" t="s">
        <v>123</v>
      </c>
      <c r="Z351" s="54" t="s">
        <v>123</v>
      </c>
      <c r="AA351" s="54" t="s">
        <v>123</v>
      </c>
      <c r="AB351" s="54" t="s">
        <v>123</v>
      </c>
      <c r="AC351" s="54" t="s">
        <v>123</v>
      </c>
      <c r="AD351" s="54" t="s">
        <v>123</v>
      </c>
      <c r="AE351" s="54" t="s">
        <v>123</v>
      </c>
      <c r="AF351" s="54" t="s">
        <v>123</v>
      </c>
      <c r="AG351" s="1"/>
      <c r="AH351" s="54" t="s">
        <v>123</v>
      </c>
      <c r="AI351" s="54" t="s">
        <v>123</v>
      </c>
      <c r="AJ351" s="1"/>
      <c r="AK351" s="1"/>
      <c r="AL351" s="54" t="s">
        <v>123</v>
      </c>
      <c r="AM351" s="1"/>
      <c r="AN351" s="54" t="s">
        <v>123</v>
      </c>
      <c r="AO351" s="1"/>
      <c r="AP351" s="54" t="s">
        <v>123</v>
      </c>
      <c r="AQ351" s="1"/>
      <c r="AR351" s="1"/>
      <c r="AS351" s="1"/>
    </row>
    <row r="352" spans="1:45" x14ac:dyDescent="0.3">
      <c r="A352" s="1" t="str">
        <f t="shared" si="4"/>
        <v>Digitalizaciones de la institución [Fundación Sancho el Sabio]</v>
      </c>
      <c r="B352" s="1" t="s">
        <v>798</v>
      </c>
      <c r="C352" s="1" t="s">
        <v>34</v>
      </c>
      <c r="D352" s="1" t="s">
        <v>854</v>
      </c>
      <c r="E352" s="1" t="s">
        <v>309</v>
      </c>
      <c r="F352" s="56" t="s">
        <v>115</v>
      </c>
      <c r="G352" s="8" t="s">
        <v>17</v>
      </c>
      <c r="H352" s="8" t="s">
        <v>97</v>
      </c>
      <c r="I352" s="8" t="s">
        <v>2054</v>
      </c>
      <c r="J352" s="11" t="s">
        <v>123</v>
      </c>
      <c r="K352" s="11" t="s">
        <v>123</v>
      </c>
      <c r="L352" s="11" t="s">
        <v>123</v>
      </c>
      <c r="M352" s="54" t="s">
        <v>123</v>
      </c>
      <c r="N352" s="54" t="s">
        <v>123</v>
      </c>
      <c r="O352" s="1"/>
      <c r="P352" s="54" t="s">
        <v>123</v>
      </c>
      <c r="Q352" s="1"/>
      <c r="R352" s="54" t="s">
        <v>123</v>
      </c>
      <c r="S352" s="55" t="s">
        <v>123</v>
      </c>
      <c r="T352" s="1"/>
      <c r="U352" s="54" t="s">
        <v>123</v>
      </c>
      <c r="V352" s="54" t="s">
        <v>123</v>
      </c>
      <c r="W352" s="54" t="s">
        <v>123</v>
      </c>
      <c r="X352" s="1"/>
      <c r="Y352" s="54" t="s">
        <v>123</v>
      </c>
      <c r="Z352" s="54" t="s">
        <v>123</v>
      </c>
      <c r="AA352" s="54" t="s">
        <v>123</v>
      </c>
      <c r="AB352" s="54" t="s">
        <v>123</v>
      </c>
      <c r="AC352" s="54" t="s">
        <v>123</v>
      </c>
      <c r="AD352" s="54" t="s">
        <v>123</v>
      </c>
      <c r="AE352" s="54" t="s">
        <v>123</v>
      </c>
      <c r="AF352" s="54" t="s">
        <v>123</v>
      </c>
      <c r="AG352" s="1"/>
      <c r="AH352" s="54" t="s">
        <v>123</v>
      </c>
      <c r="AI352" s="54" t="s">
        <v>123</v>
      </c>
      <c r="AJ352" s="1"/>
      <c r="AK352" s="1"/>
      <c r="AL352" s="54" t="s">
        <v>123</v>
      </c>
      <c r="AM352" s="1"/>
      <c r="AN352" s="54" t="s">
        <v>123</v>
      </c>
      <c r="AO352" s="1"/>
      <c r="AP352" s="54" t="s">
        <v>123</v>
      </c>
      <c r="AQ352" s="1"/>
      <c r="AR352" s="1"/>
      <c r="AS352" s="1"/>
    </row>
    <row r="353" spans="1:45" x14ac:dyDescent="0.3">
      <c r="A353" s="1" t="str">
        <f t="shared" si="4"/>
        <v>Digitalizaciones de la institución [Fundación Santa María la Real]</v>
      </c>
      <c r="B353" s="8" t="s">
        <v>585</v>
      </c>
      <c r="C353" s="1" t="s">
        <v>34</v>
      </c>
      <c r="D353" s="1" t="s">
        <v>854</v>
      </c>
      <c r="E353" s="1" t="s">
        <v>590</v>
      </c>
      <c r="F353" s="56" t="s">
        <v>115</v>
      </c>
      <c r="G353" s="8" t="s">
        <v>9</v>
      </c>
      <c r="H353" s="8" t="s">
        <v>74</v>
      </c>
      <c r="I353" s="8" t="s">
        <v>2075</v>
      </c>
      <c r="J353" s="11" t="s">
        <v>123</v>
      </c>
      <c r="K353" s="11" t="s">
        <v>123</v>
      </c>
      <c r="L353" s="11" t="s">
        <v>123</v>
      </c>
      <c r="M353" s="54" t="s">
        <v>123</v>
      </c>
      <c r="N353" s="54" t="s">
        <v>123</v>
      </c>
      <c r="O353" s="1"/>
      <c r="P353" s="54" t="s">
        <v>123</v>
      </c>
      <c r="Q353" s="1"/>
      <c r="R353" s="54" t="s">
        <v>123</v>
      </c>
      <c r="S353" s="55" t="s">
        <v>123</v>
      </c>
      <c r="T353" s="1"/>
      <c r="U353" s="54" t="s">
        <v>123</v>
      </c>
      <c r="V353" s="54" t="s">
        <v>123</v>
      </c>
      <c r="W353" s="54" t="s">
        <v>123</v>
      </c>
      <c r="X353" s="1"/>
      <c r="Y353" s="54" t="s">
        <v>123</v>
      </c>
      <c r="Z353" s="54" t="s">
        <v>123</v>
      </c>
      <c r="AA353" s="54" t="s">
        <v>123</v>
      </c>
      <c r="AB353" s="54" t="s">
        <v>123</v>
      </c>
      <c r="AC353" s="54" t="s">
        <v>123</v>
      </c>
      <c r="AD353" s="54" t="s">
        <v>123</v>
      </c>
      <c r="AE353" s="54" t="s">
        <v>123</v>
      </c>
      <c r="AF353" s="54" t="s">
        <v>123</v>
      </c>
      <c r="AG353" s="1"/>
      <c r="AH353" s="54" t="s">
        <v>123</v>
      </c>
      <c r="AI353" s="54" t="s">
        <v>123</v>
      </c>
      <c r="AJ353" s="1"/>
      <c r="AK353" s="1"/>
      <c r="AL353" s="54" t="s">
        <v>123</v>
      </c>
      <c r="AM353" s="1"/>
      <c r="AN353" s="54" t="s">
        <v>123</v>
      </c>
      <c r="AO353" s="1"/>
      <c r="AP353" s="54" t="s">
        <v>123</v>
      </c>
      <c r="AQ353" s="1"/>
      <c r="AR353" s="1"/>
      <c r="AS353" s="1"/>
    </row>
    <row r="354" spans="1:45" x14ac:dyDescent="0.3">
      <c r="A354" s="1" t="str">
        <f t="shared" si="4"/>
        <v>Digitalizaciones de la institución [Fundación Sierra Pambley]</v>
      </c>
      <c r="B354" s="1" t="s">
        <v>1647</v>
      </c>
      <c r="C354" s="1" t="s">
        <v>34</v>
      </c>
      <c r="D354" s="1" t="s">
        <v>854</v>
      </c>
      <c r="E354" s="1" t="s">
        <v>163</v>
      </c>
      <c r="F354" s="56" t="s">
        <v>115</v>
      </c>
      <c r="G354" s="8" t="s">
        <v>9</v>
      </c>
      <c r="H354" s="8" t="s">
        <v>73</v>
      </c>
      <c r="I354" s="8" t="s">
        <v>73</v>
      </c>
      <c r="J354" s="11" t="s">
        <v>123</v>
      </c>
      <c r="K354" s="11" t="s">
        <v>123</v>
      </c>
      <c r="L354" s="11" t="s">
        <v>123</v>
      </c>
      <c r="M354" s="54" t="s">
        <v>123</v>
      </c>
      <c r="N354" s="54" t="s">
        <v>123</v>
      </c>
      <c r="O354" s="1"/>
      <c r="P354" s="54" t="s">
        <v>123</v>
      </c>
      <c r="Q354" s="1"/>
      <c r="R354" s="54" t="s">
        <v>123</v>
      </c>
      <c r="S354" s="55" t="s">
        <v>123</v>
      </c>
      <c r="T354" s="1"/>
      <c r="U354" s="54" t="s">
        <v>123</v>
      </c>
      <c r="V354" s="54" t="s">
        <v>123</v>
      </c>
      <c r="W354" s="54" t="s">
        <v>123</v>
      </c>
      <c r="X354" s="1"/>
      <c r="Y354" s="54" t="s">
        <v>123</v>
      </c>
      <c r="Z354" s="54" t="s">
        <v>123</v>
      </c>
      <c r="AA354" s="54" t="s">
        <v>123</v>
      </c>
      <c r="AB354" s="54" t="s">
        <v>123</v>
      </c>
      <c r="AC354" s="54" t="s">
        <v>123</v>
      </c>
      <c r="AD354" s="54" t="s">
        <v>123</v>
      </c>
      <c r="AE354" s="54" t="s">
        <v>123</v>
      </c>
      <c r="AF354" s="54" t="s">
        <v>123</v>
      </c>
      <c r="AG354" s="1"/>
      <c r="AH354" s="54" t="s">
        <v>123</v>
      </c>
      <c r="AI354" s="54" t="s">
        <v>123</v>
      </c>
      <c r="AJ354" s="1"/>
      <c r="AK354" s="1"/>
      <c r="AL354" s="54" t="s">
        <v>123</v>
      </c>
      <c r="AM354" s="1"/>
      <c r="AN354" s="54" t="s">
        <v>123</v>
      </c>
      <c r="AO354" s="1"/>
      <c r="AP354" s="54" t="s">
        <v>123</v>
      </c>
      <c r="AQ354" s="1"/>
      <c r="AR354" s="1"/>
      <c r="AS354" s="1"/>
    </row>
    <row r="355" spans="1:45" ht="28.8" x14ac:dyDescent="0.3">
      <c r="A355" s="1" t="str">
        <f t="shared" si="4"/>
        <v>Digitalizaciones de la institución [Fundación Soinuenea. Centro de Documentación del Museo de las Culturas del Vi (VINSEUM)]</v>
      </c>
      <c r="B355" s="1" t="s">
        <v>2519</v>
      </c>
      <c r="C355" s="1" t="s">
        <v>2044</v>
      </c>
      <c r="D355" s="1" t="s">
        <v>854</v>
      </c>
      <c r="E355" s="1" t="s">
        <v>1576</v>
      </c>
      <c r="F355" s="56" t="s">
        <v>115</v>
      </c>
      <c r="G355" s="8" t="s">
        <v>16</v>
      </c>
      <c r="H355" s="8" t="s">
        <v>80</v>
      </c>
      <c r="I355" s="8" t="s">
        <v>2084</v>
      </c>
      <c r="J355" s="11" t="s">
        <v>123</v>
      </c>
      <c r="K355" s="11" t="s">
        <v>123</v>
      </c>
      <c r="L355" s="11" t="s">
        <v>123</v>
      </c>
      <c r="M355" s="54" t="s">
        <v>123</v>
      </c>
      <c r="N355" s="54" t="s">
        <v>123</v>
      </c>
      <c r="O355" s="1"/>
      <c r="P355" s="54" t="s">
        <v>123</v>
      </c>
      <c r="Q355" s="1"/>
      <c r="R355" s="54" t="s">
        <v>123</v>
      </c>
      <c r="S355" s="55" t="s">
        <v>123</v>
      </c>
      <c r="T355" s="1"/>
      <c r="U355" s="54" t="s">
        <v>123</v>
      </c>
      <c r="V355" s="54" t="s">
        <v>123</v>
      </c>
      <c r="W355" s="54" t="s">
        <v>123</v>
      </c>
      <c r="X355" s="1"/>
      <c r="Y355" s="54" t="s">
        <v>123</v>
      </c>
      <c r="Z355" s="54" t="s">
        <v>123</v>
      </c>
      <c r="AA355" s="54" t="s">
        <v>123</v>
      </c>
      <c r="AB355" s="54" t="s">
        <v>123</v>
      </c>
      <c r="AC355" s="54" t="s">
        <v>123</v>
      </c>
      <c r="AD355" s="54" t="s">
        <v>123</v>
      </c>
      <c r="AE355" s="54" t="s">
        <v>123</v>
      </c>
      <c r="AF355" s="54" t="s">
        <v>123</v>
      </c>
      <c r="AG355" s="1"/>
      <c r="AH355" s="54" t="s">
        <v>123</v>
      </c>
      <c r="AI355" s="54" t="s">
        <v>123</v>
      </c>
      <c r="AJ355" s="1"/>
      <c r="AK355" s="1"/>
      <c r="AL355" s="54" t="s">
        <v>123</v>
      </c>
      <c r="AM355" s="1"/>
      <c r="AN355" s="54" t="s">
        <v>123</v>
      </c>
      <c r="AO355" s="1"/>
      <c r="AP355" s="54" t="s">
        <v>123</v>
      </c>
      <c r="AQ355" s="1"/>
      <c r="AR355" s="1"/>
      <c r="AS355" s="1"/>
    </row>
    <row r="356" spans="1:45" x14ac:dyDescent="0.3">
      <c r="A356" s="1" t="str">
        <f t="shared" si="4"/>
        <v>Digitalizaciones de la institución [Fundación Tenerife Rural]</v>
      </c>
      <c r="B356" s="1" t="s">
        <v>955</v>
      </c>
      <c r="C356" s="1" t="s">
        <v>34</v>
      </c>
      <c r="D356" s="1" t="s">
        <v>854</v>
      </c>
      <c r="E356" s="1" t="s">
        <v>881</v>
      </c>
      <c r="F356" s="56" t="s">
        <v>115</v>
      </c>
      <c r="G356" s="8" t="s">
        <v>20</v>
      </c>
      <c r="H356" s="8" t="s">
        <v>65</v>
      </c>
      <c r="I356" s="8" t="s">
        <v>1420</v>
      </c>
      <c r="J356" s="11" t="s">
        <v>123</v>
      </c>
      <c r="K356" s="11" t="s">
        <v>123</v>
      </c>
      <c r="L356" s="11" t="s">
        <v>123</v>
      </c>
      <c r="M356" s="54" t="s">
        <v>123</v>
      </c>
      <c r="N356" s="54" t="s">
        <v>123</v>
      </c>
      <c r="O356" s="1"/>
      <c r="P356" s="54" t="s">
        <v>123</v>
      </c>
      <c r="Q356" s="1"/>
      <c r="R356" s="54" t="s">
        <v>123</v>
      </c>
      <c r="S356" s="55" t="s">
        <v>123</v>
      </c>
      <c r="T356" s="1"/>
      <c r="U356" s="54" t="s">
        <v>123</v>
      </c>
      <c r="V356" s="54" t="s">
        <v>123</v>
      </c>
      <c r="W356" s="54" t="s">
        <v>123</v>
      </c>
      <c r="X356" s="1"/>
      <c r="Y356" s="54" t="s">
        <v>123</v>
      </c>
      <c r="Z356" s="54" t="s">
        <v>123</v>
      </c>
      <c r="AA356" s="54" t="s">
        <v>123</v>
      </c>
      <c r="AB356" s="54" t="s">
        <v>123</v>
      </c>
      <c r="AC356" s="54" t="s">
        <v>123</v>
      </c>
      <c r="AD356" s="54" t="s">
        <v>123</v>
      </c>
      <c r="AE356" s="54" t="s">
        <v>123</v>
      </c>
      <c r="AF356" s="54" t="s">
        <v>123</v>
      </c>
      <c r="AG356" s="1"/>
      <c r="AH356" s="54" t="s">
        <v>123</v>
      </c>
      <c r="AI356" s="54" t="s">
        <v>123</v>
      </c>
      <c r="AJ356" s="1"/>
      <c r="AK356" s="1"/>
      <c r="AL356" s="54" t="s">
        <v>123</v>
      </c>
      <c r="AM356" s="1"/>
      <c r="AN356" s="54" t="s">
        <v>123</v>
      </c>
      <c r="AO356" s="1"/>
      <c r="AP356" s="54" t="s">
        <v>123</v>
      </c>
      <c r="AQ356" s="1"/>
      <c r="AR356" s="1"/>
      <c r="AS356" s="1"/>
    </row>
    <row r="357" spans="1:45" x14ac:dyDescent="0.3">
      <c r="A357" s="1" t="str">
        <f t="shared" si="4"/>
        <v>Digitalizaciones de la institución [Fundación Universitaria Española]</v>
      </c>
      <c r="B357" s="1" t="s">
        <v>885</v>
      </c>
      <c r="C357" s="1" t="s">
        <v>1467</v>
      </c>
      <c r="D357" s="1" t="s">
        <v>854</v>
      </c>
      <c r="E357" s="1" t="s">
        <v>1587</v>
      </c>
      <c r="F357" s="56" t="s">
        <v>115</v>
      </c>
      <c r="G357" s="8" t="s">
        <v>93</v>
      </c>
      <c r="H357" s="8" t="s">
        <v>6</v>
      </c>
      <c r="I357" s="8" t="s">
        <v>6</v>
      </c>
      <c r="J357" s="11" t="s">
        <v>123</v>
      </c>
      <c r="K357" s="11" t="s">
        <v>123</v>
      </c>
      <c r="L357" s="11" t="s">
        <v>123</v>
      </c>
      <c r="M357" s="54" t="s">
        <v>123</v>
      </c>
      <c r="N357" s="54" t="s">
        <v>123</v>
      </c>
      <c r="O357" s="1"/>
      <c r="P357" s="54" t="s">
        <v>123</v>
      </c>
      <c r="Q357" s="1"/>
      <c r="R357" s="54" t="s">
        <v>123</v>
      </c>
      <c r="S357" s="55" t="s">
        <v>123</v>
      </c>
      <c r="T357" s="1"/>
      <c r="U357" s="54" t="s">
        <v>123</v>
      </c>
      <c r="V357" s="54" t="s">
        <v>123</v>
      </c>
      <c r="W357" s="54" t="s">
        <v>123</v>
      </c>
      <c r="X357" s="1"/>
      <c r="Y357" s="54" t="s">
        <v>123</v>
      </c>
      <c r="Z357" s="54" t="s">
        <v>123</v>
      </c>
      <c r="AA357" s="54" t="s">
        <v>123</v>
      </c>
      <c r="AB357" s="54" t="s">
        <v>123</v>
      </c>
      <c r="AC357" s="54" t="s">
        <v>123</v>
      </c>
      <c r="AD357" s="54" t="s">
        <v>123</v>
      </c>
      <c r="AE357" s="54" t="s">
        <v>123</v>
      </c>
      <c r="AF357" s="54" t="s">
        <v>123</v>
      </c>
      <c r="AG357" s="1"/>
      <c r="AH357" s="54" t="s">
        <v>123</v>
      </c>
      <c r="AI357" s="54" t="s">
        <v>123</v>
      </c>
      <c r="AJ357" s="1"/>
      <c r="AK357" s="1"/>
      <c r="AL357" s="54" t="s">
        <v>123</v>
      </c>
      <c r="AM357" s="1"/>
      <c r="AN357" s="54" t="s">
        <v>123</v>
      </c>
      <c r="AO357" s="1"/>
      <c r="AP357" s="54" t="s">
        <v>123</v>
      </c>
      <c r="AQ357" s="1"/>
      <c r="AR357" s="1"/>
      <c r="AS357" s="1"/>
    </row>
    <row r="358" spans="1:45" x14ac:dyDescent="0.3">
      <c r="A358" s="1" t="str">
        <f t="shared" si="4"/>
        <v>Digitalizaciones de la institución [Fundación Universitaria San Pablo-CEU]</v>
      </c>
      <c r="B358" s="1" t="s">
        <v>1648</v>
      </c>
      <c r="C358" s="1" t="s">
        <v>34</v>
      </c>
      <c r="D358" s="1" t="s">
        <v>854</v>
      </c>
      <c r="E358" s="1" t="s">
        <v>163</v>
      </c>
      <c r="F358" s="56" t="s">
        <v>115</v>
      </c>
      <c r="G358" s="8" t="s">
        <v>93</v>
      </c>
      <c r="H358" s="8" t="s">
        <v>6</v>
      </c>
      <c r="I358" s="8" t="s">
        <v>6</v>
      </c>
      <c r="J358" s="11" t="s">
        <v>123</v>
      </c>
      <c r="K358" s="11" t="s">
        <v>123</v>
      </c>
      <c r="L358" s="11" t="s">
        <v>123</v>
      </c>
      <c r="M358" s="54" t="s">
        <v>123</v>
      </c>
      <c r="N358" s="54" t="s">
        <v>123</v>
      </c>
      <c r="O358" s="1"/>
      <c r="P358" s="54" t="s">
        <v>123</v>
      </c>
      <c r="Q358" s="1"/>
      <c r="R358" s="54" t="s">
        <v>123</v>
      </c>
      <c r="S358" s="55" t="s">
        <v>123</v>
      </c>
      <c r="T358" s="1"/>
      <c r="U358" s="54" t="s">
        <v>123</v>
      </c>
      <c r="V358" s="54" t="s">
        <v>123</v>
      </c>
      <c r="W358" s="54" t="s">
        <v>123</v>
      </c>
      <c r="X358" s="1"/>
      <c r="Y358" s="54" t="s">
        <v>123</v>
      </c>
      <c r="Z358" s="54" t="s">
        <v>123</v>
      </c>
      <c r="AA358" s="54" t="s">
        <v>123</v>
      </c>
      <c r="AB358" s="54" t="s">
        <v>123</v>
      </c>
      <c r="AC358" s="54" t="s">
        <v>123</v>
      </c>
      <c r="AD358" s="54" t="s">
        <v>123</v>
      </c>
      <c r="AE358" s="54" t="s">
        <v>123</v>
      </c>
      <c r="AF358" s="54" t="s">
        <v>123</v>
      </c>
      <c r="AG358" s="1"/>
      <c r="AH358" s="54" t="s">
        <v>123</v>
      </c>
      <c r="AI358" s="54" t="s">
        <v>123</v>
      </c>
      <c r="AJ358" s="1"/>
      <c r="AK358" s="1"/>
      <c r="AL358" s="54" t="s">
        <v>123</v>
      </c>
      <c r="AM358" s="1"/>
      <c r="AN358" s="54" t="s">
        <v>123</v>
      </c>
      <c r="AO358" s="1"/>
      <c r="AP358" s="54" t="s">
        <v>123</v>
      </c>
      <c r="AQ358" s="1"/>
      <c r="AR358" s="1"/>
      <c r="AS358" s="1"/>
    </row>
    <row r="359" spans="1:45" x14ac:dyDescent="0.3">
      <c r="A359" s="1" t="str">
        <f t="shared" si="4"/>
        <v>Digitalizaciones de la institución [Fundación-Museo de Historia de la Medicina de Cataluña]</v>
      </c>
      <c r="B359" s="1" t="s">
        <v>1886</v>
      </c>
      <c r="C359" s="1" t="s">
        <v>38</v>
      </c>
      <c r="D359" s="1" t="s">
        <v>854</v>
      </c>
      <c r="E359" s="1" t="s">
        <v>599</v>
      </c>
      <c r="F359" s="56" t="s">
        <v>115</v>
      </c>
      <c r="G359" s="8" t="s">
        <v>16</v>
      </c>
      <c r="H359" s="8" t="s">
        <v>80</v>
      </c>
      <c r="I359" s="8" t="s">
        <v>80</v>
      </c>
      <c r="J359" s="11" t="s">
        <v>123</v>
      </c>
      <c r="K359" s="11" t="s">
        <v>123</v>
      </c>
      <c r="L359" s="11" t="s">
        <v>123</v>
      </c>
      <c r="M359" s="54" t="s">
        <v>123</v>
      </c>
      <c r="N359" s="54" t="s">
        <v>123</v>
      </c>
      <c r="O359" s="1"/>
      <c r="P359" s="54" t="s">
        <v>123</v>
      </c>
      <c r="Q359" s="1"/>
      <c r="R359" s="54" t="s">
        <v>123</v>
      </c>
      <c r="S359" s="55" t="s">
        <v>123</v>
      </c>
      <c r="T359" s="1"/>
      <c r="U359" s="54" t="s">
        <v>123</v>
      </c>
      <c r="V359" s="54" t="s">
        <v>123</v>
      </c>
      <c r="W359" s="54" t="s">
        <v>123</v>
      </c>
      <c r="X359" s="1"/>
      <c r="Y359" s="54" t="s">
        <v>123</v>
      </c>
      <c r="Z359" s="54" t="s">
        <v>123</v>
      </c>
      <c r="AA359" s="54" t="s">
        <v>123</v>
      </c>
      <c r="AB359" s="54" t="s">
        <v>123</v>
      </c>
      <c r="AC359" s="54" t="s">
        <v>123</v>
      </c>
      <c r="AD359" s="54" t="s">
        <v>123</v>
      </c>
      <c r="AE359" s="54" t="s">
        <v>123</v>
      </c>
      <c r="AF359" s="54" t="s">
        <v>123</v>
      </c>
      <c r="AG359" s="1"/>
      <c r="AH359" s="54" t="s">
        <v>123</v>
      </c>
      <c r="AI359" s="54" t="s">
        <v>123</v>
      </c>
      <c r="AJ359" s="1"/>
      <c r="AK359" s="1"/>
      <c r="AL359" s="54" t="s">
        <v>123</v>
      </c>
      <c r="AM359" s="1"/>
      <c r="AN359" s="54" t="s">
        <v>123</v>
      </c>
      <c r="AO359" s="1"/>
      <c r="AP359" s="54" t="s">
        <v>123</v>
      </c>
      <c r="AQ359" s="1"/>
      <c r="AR359" s="1"/>
      <c r="AS359" s="1"/>
    </row>
    <row r="360" spans="1:45" x14ac:dyDescent="0.3">
      <c r="A360" s="1" t="str">
        <f t="shared" si="4"/>
        <v>Digitalizaciones de la institución [Generalitat de Cataluña. Archivo Comarcal del Pla de l'Estany]</v>
      </c>
      <c r="B360" s="1" t="s">
        <v>2376</v>
      </c>
      <c r="C360" s="1" t="s">
        <v>25</v>
      </c>
      <c r="D360" s="1" t="s">
        <v>854</v>
      </c>
      <c r="E360" s="1" t="s">
        <v>1135</v>
      </c>
      <c r="F360" s="56" t="s">
        <v>115</v>
      </c>
      <c r="G360" s="8" t="s">
        <v>16</v>
      </c>
      <c r="H360" s="8" t="s">
        <v>81</v>
      </c>
      <c r="I360" s="8" t="s">
        <v>2127</v>
      </c>
      <c r="J360" s="11" t="s">
        <v>123</v>
      </c>
      <c r="K360" s="11" t="s">
        <v>123</v>
      </c>
      <c r="L360" s="11" t="s">
        <v>123</v>
      </c>
      <c r="M360" s="54" t="s">
        <v>123</v>
      </c>
      <c r="N360" s="54" t="s">
        <v>123</v>
      </c>
      <c r="O360" s="1"/>
      <c r="P360" s="54" t="s">
        <v>123</v>
      </c>
      <c r="Q360" s="1"/>
      <c r="R360" s="54" t="s">
        <v>123</v>
      </c>
      <c r="S360" s="55" t="s">
        <v>123</v>
      </c>
      <c r="T360" s="1"/>
      <c r="U360" s="54" t="s">
        <v>123</v>
      </c>
      <c r="V360" s="54" t="s">
        <v>123</v>
      </c>
      <c r="W360" s="54" t="s">
        <v>123</v>
      </c>
      <c r="X360" s="1"/>
      <c r="Y360" s="54" t="s">
        <v>123</v>
      </c>
      <c r="Z360" s="54" t="s">
        <v>123</v>
      </c>
      <c r="AA360" s="54" t="s">
        <v>123</v>
      </c>
      <c r="AB360" s="54" t="s">
        <v>123</v>
      </c>
      <c r="AC360" s="54" t="s">
        <v>123</v>
      </c>
      <c r="AD360" s="54" t="s">
        <v>123</v>
      </c>
      <c r="AE360" s="54" t="s">
        <v>123</v>
      </c>
      <c r="AF360" s="54" t="s">
        <v>123</v>
      </c>
      <c r="AG360" s="1"/>
      <c r="AH360" s="54" t="s">
        <v>123</v>
      </c>
      <c r="AI360" s="54" t="s">
        <v>123</v>
      </c>
      <c r="AJ360" s="1"/>
      <c r="AK360" s="1"/>
      <c r="AL360" s="54" t="s">
        <v>123</v>
      </c>
      <c r="AM360" s="1"/>
      <c r="AN360" s="54" t="s">
        <v>123</v>
      </c>
      <c r="AO360" s="1"/>
      <c r="AP360" s="54" t="s">
        <v>123</v>
      </c>
      <c r="AQ360" s="1"/>
      <c r="AR360" s="1"/>
      <c r="AS360" s="1"/>
    </row>
    <row r="361" spans="1:45" x14ac:dyDescent="0.3">
      <c r="A361" s="1" t="str">
        <f t="shared" si="4"/>
        <v>Digitalizaciones de la institución [Generalitat de Cataluña. Archivo Nacional de Cataluña]</v>
      </c>
      <c r="B361" s="1" t="s">
        <v>2407</v>
      </c>
      <c r="C361" s="1" t="s">
        <v>25</v>
      </c>
      <c r="D361" s="1" t="s">
        <v>854</v>
      </c>
      <c r="E361" s="1" t="s">
        <v>1135</v>
      </c>
      <c r="F361" s="56" t="s">
        <v>115</v>
      </c>
      <c r="G361" s="8" t="s">
        <v>16</v>
      </c>
      <c r="H361" s="8" t="s">
        <v>80</v>
      </c>
      <c r="I361" s="8" t="s">
        <v>80</v>
      </c>
      <c r="J361" s="11" t="s">
        <v>123</v>
      </c>
      <c r="K361" s="11" t="s">
        <v>123</v>
      </c>
      <c r="L361" s="11" t="s">
        <v>123</v>
      </c>
      <c r="M361" s="54" t="s">
        <v>123</v>
      </c>
      <c r="N361" s="54" t="s">
        <v>123</v>
      </c>
      <c r="O361" s="1"/>
      <c r="P361" s="54" t="s">
        <v>123</v>
      </c>
      <c r="Q361" s="1"/>
      <c r="R361" s="54" t="s">
        <v>123</v>
      </c>
      <c r="S361" s="55" t="s">
        <v>123</v>
      </c>
      <c r="T361" s="1"/>
      <c r="U361" s="54" t="s">
        <v>123</v>
      </c>
      <c r="V361" s="54" t="s">
        <v>123</v>
      </c>
      <c r="W361" s="54" t="s">
        <v>123</v>
      </c>
      <c r="X361" s="1"/>
      <c r="Y361" s="54" t="s">
        <v>123</v>
      </c>
      <c r="Z361" s="54" t="s">
        <v>123</v>
      </c>
      <c r="AA361" s="54" t="s">
        <v>123</v>
      </c>
      <c r="AB361" s="54" t="s">
        <v>123</v>
      </c>
      <c r="AC361" s="54" t="s">
        <v>123</v>
      </c>
      <c r="AD361" s="54" t="s">
        <v>123</v>
      </c>
      <c r="AE361" s="54" t="s">
        <v>123</v>
      </c>
      <c r="AF361" s="54" t="s">
        <v>123</v>
      </c>
      <c r="AG361" s="1"/>
      <c r="AH361" s="54" t="s">
        <v>123</v>
      </c>
      <c r="AI361" s="54" t="s">
        <v>123</v>
      </c>
      <c r="AJ361" s="1"/>
      <c r="AK361" s="1"/>
      <c r="AL361" s="54" t="s">
        <v>123</v>
      </c>
      <c r="AM361" s="1"/>
      <c r="AN361" s="54" t="s">
        <v>123</v>
      </c>
      <c r="AO361" s="1"/>
      <c r="AP361" s="54" t="s">
        <v>123</v>
      </c>
      <c r="AQ361" s="1"/>
      <c r="AR361" s="1"/>
      <c r="AS361" s="1"/>
    </row>
    <row r="362" spans="1:45" x14ac:dyDescent="0.3">
      <c r="A362" s="1" t="str">
        <f t="shared" si="4"/>
        <v>Digitalizaciones de la institución [Generalitat de Cataluña. Biblioteca de Cataluña]</v>
      </c>
      <c r="B362" s="1" t="s">
        <v>2428</v>
      </c>
      <c r="C362" s="1" t="s">
        <v>2049</v>
      </c>
      <c r="D362" s="1" t="s">
        <v>854</v>
      </c>
      <c r="E362" s="1" t="s">
        <v>1576</v>
      </c>
      <c r="F362" s="56" t="s">
        <v>115</v>
      </c>
      <c r="G362" s="8" t="s">
        <v>16</v>
      </c>
      <c r="H362" s="8" t="s">
        <v>80</v>
      </c>
      <c r="I362" s="8" t="s">
        <v>80</v>
      </c>
      <c r="J362" s="11" t="s">
        <v>123</v>
      </c>
      <c r="K362" s="11" t="s">
        <v>123</v>
      </c>
      <c r="L362" s="11" t="s">
        <v>123</v>
      </c>
      <c r="M362" s="54" t="s">
        <v>123</v>
      </c>
      <c r="N362" s="54" t="s">
        <v>123</v>
      </c>
      <c r="O362" s="1"/>
      <c r="P362" s="54" t="s">
        <v>123</v>
      </c>
      <c r="Q362" s="1"/>
      <c r="R362" s="54" t="s">
        <v>123</v>
      </c>
      <c r="S362" s="55" t="s">
        <v>123</v>
      </c>
      <c r="T362" s="1"/>
      <c r="U362" s="54" t="s">
        <v>123</v>
      </c>
      <c r="V362" s="54" t="s">
        <v>123</v>
      </c>
      <c r="W362" s="54" t="s">
        <v>123</v>
      </c>
      <c r="X362" s="1"/>
      <c r="Y362" s="54" t="s">
        <v>123</v>
      </c>
      <c r="Z362" s="54" t="s">
        <v>123</v>
      </c>
      <c r="AA362" s="54" t="s">
        <v>123</v>
      </c>
      <c r="AB362" s="54" t="s">
        <v>123</v>
      </c>
      <c r="AC362" s="54" t="s">
        <v>123</v>
      </c>
      <c r="AD362" s="54" t="s">
        <v>123</v>
      </c>
      <c r="AE362" s="54" t="s">
        <v>123</v>
      </c>
      <c r="AF362" s="54" t="s">
        <v>123</v>
      </c>
      <c r="AG362" s="1"/>
      <c r="AH362" s="54" t="s">
        <v>123</v>
      </c>
      <c r="AI362" s="54" t="s">
        <v>123</v>
      </c>
      <c r="AJ362" s="1"/>
      <c r="AK362" s="1"/>
      <c r="AL362" s="54" t="s">
        <v>123</v>
      </c>
      <c r="AM362" s="1"/>
      <c r="AN362" s="54" t="s">
        <v>123</v>
      </c>
      <c r="AO362" s="1"/>
      <c r="AP362" s="54" t="s">
        <v>123</v>
      </c>
      <c r="AQ362" s="1"/>
      <c r="AR362" s="1"/>
      <c r="AS362" s="1"/>
    </row>
    <row r="363" spans="1:45" x14ac:dyDescent="0.3">
      <c r="A363" s="1" t="str">
        <f t="shared" si="4"/>
        <v>Digitalizaciones de la institución [Generalitat de Cataluña. Biblioteca del Departamento de Empresa y Conocimiento]</v>
      </c>
      <c r="B363" s="1" t="s">
        <v>1841</v>
      </c>
      <c r="C363" s="1" t="s">
        <v>2049</v>
      </c>
      <c r="D363" s="1" t="s">
        <v>854</v>
      </c>
      <c r="E363" s="1" t="s">
        <v>1576</v>
      </c>
      <c r="F363" s="56" t="s">
        <v>115</v>
      </c>
      <c r="G363" s="8" t="s">
        <v>16</v>
      </c>
      <c r="H363" s="8" t="s">
        <v>80</v>
      </c>
      <c r="I363" s="8" t="s">
        <v>80</v>
      </c>
      <c r="J363" s="11" t="s">
        <v>123</v>
      </c>
      <c r="K363" s="11" t="s">
        <v>123</v>
      </c>
      <c r="L363" s="11" t="s">
        <v>123</v>
      </c>
      <c r="M363" s="54" t="s">
        <v>123</v>
      </c>
      <c r="N363" s="54" t="s">
        <v>123</v>
      </c>
      <c r="O363" s="1"/>
      <c r="P363" s="54" t="s">
        <v>123</v>
      </c>
      <c r="Q363" s="1"/>
      <c r="R363" s="54" t="s">
        <v>123</v>
      </c>
      <c r="S363" s="55" t="s">
        <v>123</v>
      </c>
      <c r="T363" s="1"/>
      <c r="U363" s="54" t="s">
        <v>123</v>
      </c>
      <c r="V363" s="54" t="s">
        <v>123</v>
      </c>
      <c r="W363" s="54" t="s">
        <v>123</v>
      </c>
      <c r="X363" s="1"/>
      <c r="Y363" s="54" t="s">
        <v>123</v>
      </c>
      <c r="Z363" s="54" t="s">
        <v>123</v>
      </c>
      <c r="AA363" s="54" t="s">
        <v>123</v>
      </c>
      <c r="AB363" s="54" t="s">
        <v>123</v>
      </c>
      <c r="AC363" s="54" t="s">
        <v>123</v>
      </c>
      <c r="AD363" s="54" t="s">
        <v>123</v>
      </c>
      <c r="AE363" s="54" t="s">
        <v>123</v>
      </c>
      <c r="AF363" s="54" t="s">
        <v>123</v>
      </c>
      <c r="AG363" s="1"/>
      <c r="AH363" s="54" t="s">
        <v>123</v>
      </c>
      <c r="AI363" s="54" t="s">
        <v>123</v>
      </c>
      <c r="AJ363" s="1"/>
      <c r="AK363" s="1"/>
      <c r="AL363" s="54" t="s">
        <v>123</v>
      </c>
      <c r="AM363" s="1"/>
      <c r="AN363" s="54" t="s">
        <v>123</v>
      </c>
      <c r="AO363" s="1"/>
      <c r="AP363" s="54" t="s">
        <v>123</v>
      </c>
      <c r="AQ363" s="1"/>
      <c r="AR363" s="1"/>
      <c r="AS363" s="1"/>
    </row>
    <row r="364" spans="1:45" x14ac:dyDescent="0.3">
      <c r="A364" s="1" t="str">
        <f t="shared" si="4"/>
        <v>Digitalizaciones de la institución [Generalitat de Cataluña. Biblioteca del Deporte]</v>
      </c>
      <c r="B364" s="1" t="s">
        <v>1873</v>
      </c>
      <c r="C364" s="1" t="s">
        <v>1882</v>
      </c>
      <c r="D364" s="1" t="s">
        <v>854</v>
      </c>
      <c r="E364" s="1" t="s">
        <v>599</v>
      </c>
      <c r="F364" s="56" t="s">
        <v>115</v>
      </c>
      <c r="G364" s="8" t="s">
        <v>16</v>
      </c>
      <c r="H364" s="8" t="s">
        <v>80</v>
      </c>
      <c r="I364" s="8" t="s">
        <v>80</v>
      </c>
      <c r="J364" s="11" t="s">
        <v>123</v>
      </c>
      <c r="K364" s="11" t="s">
        <v>123</v>
      </c>
      <c r="L364" s="11" t="s">
        <v>123</v>
      </c>
      <c r="M364" s="54" t="s">
        <v>123</v>
      </c>
      <c r="N364" s="54" t="s">
        <v>123</v>
      </c>
      <c r="O364" s="1"/>
      <c r="P364" s="54" t="s">
        <v>123</v>
      </c>
      <c r="Q364" s="1"/>
      <c r="R364" s="54" t="s">
        <v>123</v>
      </c>
      <c r="S364" s="55" t="s">
        <v>123</v>
      </c>
      <c r="T364" s="1"/>
      <c r="U364" s="54" t="s">
        <v>123</v>
      </c>
      <c r="V364" s="54" t="s">
        <v>123</v>
      </c>
      <c r="W364" s="54" t="s">
        <v>123</v>
      </c>
      <c r="X364" s="1"/>
      <c r="Y364" s="54" t="s">
        <v>123</v>
      </c>
      <c r="Z364" s="54" t="s">
        <v>123</v>
      </c>
      <c r="AA364" s="54" t="s">
        <v>123</v>
      </c>
      <c r="AB364" s="54" t="s">
        <v>123</v>
      </c>
      <c r="AC364" s="54" t="s">
        <v>123</v>
      </c>
      <c r="AD364" s="54" t="s">
        <v>123</v>
      </c>
      <c r="AE364" s="54" t="s">
        <v>123</v>
      </c>
      <c r="AF364" s="54" t="s">
        <v>123</v>
      </c>
      <c r="AG364" s="1"/>
      <c r="AH364" s="54" t="s">
        <v>123</v>
      </c>
      <c r="AI364" s="54" t="s">
        <v>123</v>
      </c>
      <c r="AJ364" s="1"/>
      <c r="AK364" s="1"/>
      <c r="AL364" s="54" t="s">
        <v>123</v>
      </c>
      <c r="AM364" s="1"/>
      <c r="AN364" s="54" t="s">
        <v>123</v>
      </c>
      <c r="AO364" s="1"/>
      <c r="AP364" s="54" t="s">
        <v>123</v>
      </c>
      <c r="AQ364" s="1"/>
      <c r="AR364" s="1"/>
      <c r="AS364" s="1"/>
    </row>
    <row r="365" spans="1:45" x14ac:dyDescent="0.3">
      <c r="A365" s="1" t="str">
        <f t="shared" si="4"/>
        <v>Digitalizaciones de la institución [Generalitat de Cataluña. Consejo Catalán del Deporte. ]</v>
      </c>
      <c r="B365" s="1" t="s">
        <v>1848</v>
      </c>
      <c r="C365" s="1" t="s">
        <v>1882</v>
      </c>
      <c r="D365" s="1" t="s">
        <v>854</v>
      </c>
      <c r="E365" s="1" t="s">
        <v>1576</v>
      </c>
      <c r="F365" s="56" t="s">
        <v>115</v>
      </c>
      <c r="G365" s="8" t="s">
        <v>16</v>
      </c>
      <c r="H365" s="8" t="s">
        <v>80</v>
      </c>
      <c r="I365" s="8" t="s">
        <v>80</v>
      </c>
      <c r="J365" s="11" t="s">
        <v>123</v>
      </c>
      <c r="K365" s="11" t="s">
        <v>123</v>
      </c>
      <c r="L365" s="11" t="s">
        <v>123</v>
      </c>
      <c r="M365" s="54" t="s">
        <v>123</v>
      </c>
      <c r="N365" s="54" t="s">
        <v>123</v>
      </c>
      <c r="O365" s="1"/>
      <c r="P365" s="54" t="s">
        <v>123</v>
      </c>
      <c r="Q365" s="1"/>
      <c r="R365" s="54" t="s">
        <v>123</v>
      </c>
      <c r="S365" s="55" t="s">
        <v>123</v>
      </c>
      <c r="T365" s="1"/>
      <c r="U365" s="54" t="s">
        <v>123</v>
      </c>
      <c r="V365" s="54" t="s">
        <v>123</v>
      </c>
      <c r="W365" s="54" t="s">
        <v>123</v>
      </c>
      <c r="X365" s="1"/>
      <c r="Y365" s="54" t="s">
        <v>123</v>
      </c>
      <c r="Z365" s="54" t="s">
        <v>123</v>
      </c>
      <c r="AA365" s="54" t="s">
        <v>123</v>
      </c>
      <c r="AB365" s="54" t="s">
        <v>123</v>
      </c>
      <c r="AC365" s="54" t="s">
        <v>123</v>
      </c>
      <c r="AD365" s="54" t="s">
        <v>123</v>
      </c>
      <c r="AE365" s="54" t="s">
        <v>123</v>
      </c>
      <c r="AF365" s="54" t="s">
        <v>123</v>
      </c>
      <c r="AG365" s="1"/>
      <c r="AH365" s="54" t="s">
        <v>123</v>
      </c>
      <c r="AI365" s="54" t="s">
        <v>123</v>
      </c>
      <c r="AJ365" s="1"/>
      <c r="AK365" s="1"/>
      <c r="AL365" s="54" t="s">
        <v>123</v>
      </c>
      <c r="AM365" s="1"/>
      <c r="AN365" s="54" t="s">
        <v>123</v>
      </c>
      <c r="AO365" s="1"/>
      <c r="AP365" s="54" t="s">
        <v>123</v>
      </c>
      <c r="AQ365" s="1"/>
      <c r="AR365" s="1"/>
      <c r="AS365" s="1"/>
    </row>
    <row r="366" spans="1:45" x14ac:dyDescent="0.3">
      <c r="A366" s="1" t="str">
        <f t="shared" si="4"/>
        <v>Digitalizaciones de la institución [Generalitat de Cataluña. Departamento de Cultura]</v>
      </c>
      <c r="B366" s="1" t="s">
        <v>1850</v>
      </c>
      <c r="C366" s="1" t="s">
        <v>1882</v>
      </c>
      <c r="D366" s="1" t="s">
        <v>854</v>
      </c>
      <c r="E366" s="1" t="s">
        <v>1576</v>
      </c>
      <c r="F366" s="56" t="s">
        <v>115</v>
      </c>
      <c r="G366" s="8" t="s">
        <v>16</v>
      </c>
      <c r="H366" s="8" t="s">
        <v>80</v>
      </c>
      <c r="I366" s="8" t="s">
        <v>80</v>
      </c>
      <c r="J366" s="11" t="s">
        <v>123</v>
      </c>
      <c r="K366" s="11" t="s">
        <v>123</v>
      </c>
      <c r="L366" s="11" t="s">
        <v>123</v>
      </c>
      <c r="M366" s="54" t="s">
        <v>123</v>
      </c>
      <c r="N366" s="54" t="s">
        <v>123</v>
      </c>
      <c r="O366" s="1"/>
      <c r="P366" s="54" t="s">
        <v>123</v>
      </c>
      <c r="Q366" s="1"/>
      <c r="R366" s="54" t="s">
        <v>123</v>
      </c>
      <c r="S366" s="55" t="s">
        <v>123</v>
      </c>
      <c r="T366" s="1"/>
      <c r="U366" s="54" t="s">
        <v>123</v>
      </c>
      <c r="V366" s="54" t="s">
        <v>123</v>
      </c>
      <c r="W366" s="54" t="s">
        <v>123</v>
      </c>
      <c r="X366" s="1"/>
      <c r="Y366" s="54" t="s">
        <v>123</v>
      </c>
      <c r="Z366" s="54" t="s">
        <v>123</v>
      </c>
      <c r="AA366" s="54" t="s">
        <v>123</v>
      </c>
      <c r="AB366" s="54" t="s">
        <v>123</v>
      </c>
      <c r="AC366" s="54" t="s">
        <v>123</v>
      </c>
      <c r="AD366" s="54" t="s">
        <v>123</v>
      </c>
      <c r="AE366" s="54" t="s">
        <v>123</v>
      </c>
      <c r="AF366" s="54" t="s">
        <v>123</v>
      </c>
      <c r="AG366" s="1"/>
      <c r="AH366" s="54" t="s">
        <v>123</v>
      </c>
      <c r="AI366" s="54" t="s">
        <v>123</v>
      </c>
      <c r="AJ366" s="1"/>
      <c r="AK366" s="1"/>
      <c r="AL366" s="54" t="s">
        <v>123</v>
      </c>
      <c r="AM366" s="1"/>
      <c r="AN366" s="54" t="s">
        <v>123</v>
      </c>
      <c r="AO366" s="1"/>
      <c r="AP366" s="54" t="s">
        <v>123</v>
      </c>
      <c r="AQ366" s="1"/>
      <c r="AR366" s="1"/>
      <c r="AS366" s="1"/>
    </row>
    <row r="367" spans="1:45" x14ac:dyDescent="0.3">
      <c r="A367" s="1" t="str">
        <f t="shared" si="4"/>
        <v>Digitalizaciones de la institución [Generalitat de Cataluña. Dirección General de Cultura Popular y Tradicional]</v>
      </c>
      <c r="B367" s="1" t="s">
        <v>1852</v>
      </c>
      <c r="C367" s="1" t="s">
        <v>1882</v>
      </c>
      <c r="D367" s="1" t="s">
        <v>854</v>
      </c>
      <c r="E367" s="1" t="s">
        <v>1576</v>
      </c>
      <c r="F367" s="56" t="s">
        <v>115</v>
      </c>
      <c r="G367" s="8" t="s">
        <v>16</v>
      </c>
      <c r="H367" s="8" t="s">
        <v>80</v>
      </c>
      <c r="I367" s="8" t="s">
        <v>80</v>
      </c>
      <c r="J367" s="11" t="s">
        <v>123</v>
      </c>
      <c r="K367" s="11" t="s">
        <v>123</v>
      </c>
      <c r="L367" s="11" t="s">
        <v>123</v>
      </c>
      <c r="M367" s="54" t="s">
        <v>123</v>
      </c>
      <c r="N367" s="54" t="s">
        <v>123</v>
      </c>
      <c r="O367" s="1"/>
      <c r="P367" s="54" t="s">
        <v>123</v>
      </c>
      <c r="Q367" s="1"/>
      <c r="R367" s="54" t="s">
        <v>123</v>
      </c>
      <c r="S367" s="55" t="s">
        <v>123</v>
      </c>
      <c r="T367" s="1"/>
      <c r="U367" s="54" t="s">
        <v>123</v>
      </c>
      <c r="V367" s="54" t="s">
        <v>123</v>
      </c>
      <c r="W367" s="54" t="s">
        <v>123</v>
      </c>
      <c r="X367" s="1"/>
      <c r="Y367" s="54" t="s">
        <v>123</v>
      </c>
      <c r="Z367" s="54" t="s">
        <v>123</v>
      </c>
      <c r="AA367" s="54" t="s">
        <v>123</v>
      </c>
      <c r="AB367" s="54" t="s">
        <v>123</v>
      </c>
      <c r="AC367" s="54" t="s">
        <v>123</v>
      </c>
      <c r="AD367" s="54" t="s">
        <v>123</v>
      </c>
      <c r="AE367" s="54" t="s">
        <v>123</v>
      </c>
      <c r="AF367" s="54" t="s">
        <v>123</v>
      </c>
      <c r="AG367" s="1"/>
      <c r="AH367" s="54" t="s">
        <v>123</v>
      </c>
      <c r="AI367" s="54" t="s">
        <v>123</v>
      </c>
      <c r="AJ367" s="1"/>
      <c r="AK367" s="1"/>
      <c r="AL367" s="54" t="s">
        <v>123</v>
      </c>
      <c r="AM367" s="1"/>
      <c r="AN367" s="54" t="s">
        <v>123</v>
      </c>
      <c r="AO367" s="1"/>
      <c r="AP367" s="54" t="s">
        <v>123</v>
      </c>
      <c r="AQ367" s="1"/>
      <c r="AR367" s="1"/>
      <c r="AS367" s="1"/>
    </row>
    <row r="368" spans="1:45" x14ac:dyDescent="0.3">
      <c r="A368" s="1" t="str">
        <f t="shared" si="4"/>
        <v>Digitalizaciones de la institución [Generalitat de Cataluña. Instituto de Estudios Catalanes]</v>
      </c>
      <c r="B368" s="1" t="s">
        <v>2024</v>
      </c>
      <c r="C368" s="1" t="s">
        <v>1882</v>
      </c>
      <c r="D368" s="1" t="s">
        <v>854</v>
      </c>
      <c r="E368" s="1" t="s">
        <v>989</v>
      </c>
      <c r="F368" s="56" t="s">
        <v>115</v>
      </c>
      <c r="G368" s="8" t="s">
        <v>16</v>
      </c>
      <c r="H368" s="8" t="s">
        <v>80</v>
      </c>
      <c r="I368" s="8" t="s">
        <v>80</v>
      </c>
      <c r="J368" s="11" t="s">
        <v>123</v>
      </c>
      <c r="K368" s="11" t="s">
        <v>123</v>
      </c>
      <c r="L368" s="11" t="s">
        <v>123</v>
      </c>
      <c r="M368" s="54" t="s">
        <v>123</v>
      </c>
      <c r="N368" s="54" t="s">
        <v>123</v>
      </c>
      <c r="O368" s="1"/>
      <c r="P368" s="54" t="s">
        <v>123</v>
      </c>
      <c r="Q368" s="1"/>
      <c r="R368" s="54" t="s">
        <v>123</v>
      </c>
      <c r="S368" s="55" t="s">
        <v>123</v>
      </c>
      <c r="T368" s="1"/>
      <c r="U368" s="54" t="s">
        <v>123</v>
      </c>
      <c r="V368" s="54" t="s">
        <v>123</v>
      </c>
      <c r="W368" s="54" t="s">
        <v>123</v>
      </c>
      <c r="X368" s="1"/>
      <c r="Y368" s="54" t="s">
        <v>123</v>
      </c>
      <c r="Z368" s="54" t="s">
        <v>123</v>
      </c>
      <c r="AA368" s="54" t="s">
        <v>123</v>
      </c>
      <c r="AB368" s="54" t="s">
        <v>123</v>
      </c>
      <c r="AC368" s="54" t="s">
        <v>123</v>
      </c>
      <c r="AD368" s="54" t="s">
        <v>123</v>
      </c>
      <c r="AE368" s="54" t="s">
        <v>123</v>
      </c>
      <c r="AF368" s="54" t="s">
        <v>123</v>
      </c>
      <c r="AG368" s="1"/>
      <c r="AH368" s="54" t="s">
        <v>123</v>
      </c>
      <c r="AI368" s="54" t="s">
        <v>123</v>
      </c>
      <c r="AJ368" s="1"/>
      <c r="AK368" s="1"/>
      <c r="AL368" s="54" t="s">
        <v>123</v>
      </c>
      <c r="AM368" s="1"/>
      <c r="AN368" s="54" t="s">
        <v>123</v>
      </c>
      <c r="AO368" s="1"/>
      <c r="AP368" s="54" t="s">
        <v>123</v>
      </c>
      <c r="AQ368" s="1"/>
      <c r="AR368" s="1"/>
      <c r="AS368" s="1"/>
    </row>
    <row r="369" spans="1:45" x14ac:dyDescent="0.3">
      <c r="A369" s="1" t="str">
        <f t="shared" si="4"/>
        <v>Digitalizaciones de la institución [Generalitat de Cataluña. Instituto de Seguridad Pública de Cataluña]</v>
      </c>
      <c r="B369" s="1" t="s">
        <v>1859</v>
      </c>
      <c r="C369" s="1" t="s">
        <v>1882</v>
      </c>
      <c r="D369" s="1" t="s">
        <v>854</v>
      </c>
      <c r="E369" s="1" t="s">
        <v>1576</v>
      </c>
      <c r="F369" s="56" t="s">
        <v>115</v>
      </c>
      <c r="G369" s="8" t="s">
        <v>16</v>
      </c>
      <c r="H369" s="8" t="s">
        <v>80</v>
      </c>
      <c r="I369" s="8" t="s">
        <v>2083</v>
      </c>
      <c r="J369" s="11" t="s">
        <v>123</v>
      </c>
      <c r="K369" s="11" t="s">
        <v>123</v>
      </c>
      <c r="L369" s="11" t="s">
        <v>123</v>
      </c>
      <c r="M369" s="54" t="s">
        <v>123</v>
      </c>
      <c r="N369" s="54" t="s">
        <v>123</v>
      </c>
      <c r="O369" s="1"/>
      <c r="P369" s="54" t="s">
        <v>123</v>
      </c>
      <c r="Q369" s="1"/>
      <c r="R369" s="54" t="s">
        <v>123</v>
      </c>
      <c r="S369" s="55" t="s">
        <v>123</v>
      </c>
      <c r="T369" s="1"/>
      <c r="U369" s="54" t="s">
        <v>123</v>
      </c>
      <c r="V369" s="54" t="s">
        <v>123</v>
      </c>
      <c r="W369" s="54" t="s">
        <v>123</v>
      </c>
      <c r="X369" s="1"/>
      <c r="Y369" s="54" t="s">
        <v>123</v>
      </c>
      <c r="Z369" s="54" t="s">
        <v>123</v>
      </c>
      <c r="AA369" s="54" t="s">
        <v>123</v>
      </c>
      <c r="AB369" s="54" t="s">
        <v>123</v>
      </c>
      <c r="AC369" s="54" t="s">
        <v>123</v>
      </c>
      <c r="AD369" s="54" t="s">
        <v>123</v>
      </c>
      <c r="AE369" s="54" t="s">
        <v>123</v>
      </c>
      <c r="AF369" s="54" t="s">
        <v>123</v>
      </c>
      <c r="AG369" s="1"/>
      <c r="AH369" s="54" t="s">
        <v>123</v>
      </c>
      <c r="AI369" s="54" t="s">
        <v>123</v>
      </c>
      <c r="AJ369" s="1"/>
      <c r="AK369" s="1"/>
      <c r="AL369" s="54" t="s">
        <v>123</v>
      </c>
      <c r="AM369" s="1"/>
      <c r="AN369" s="54" t="s">
        <v>123</v>
      </c>
      <c r="AO369" s="1"/>
      <c r="AP369" s="54" t="s">
        <v>123</v>
      </c>
      <c r="AQ369" s="1"/>
      <c r="AR369" s="1"/>
      <c r="AS369" s="1"/>
    </row>
    <row r="370" spans="1:45" x14ac:dyDescent="0.3">
      <c r="A370" s="1" t="str">
        <f t="shared" si="4"/>
        <v>Digitalizaciones de la institución [Generalitat de Cataluña. Observatorio del Ebro]</v>
      </c>
      <c r="B370" s="1" t="s">
        <v>1875</v>
      </c>
      <c r="C370" s="1" t="s">
        <v>1882</v>
      </c>
      <c r="D370" s="1" t="s">
        <v>854</v>
      </c>
      <c r="E370" s="1" t="s">
        <v>599</v>
      </c>
      <c r="F370" s="56" t="s">
        <v>115</v>
      </c>
      <c r="G370" s="8" t="s">
        <v>16</v>
      </c>
      <c r="H370" s="8" t="s">
        <v>83</v>
      </c>
      <c r="I370" s="8" t="s">
        <v>2087</v>
      </c>
      <c r="J370" s="11" t="s">
        <v>123</v>
      </c>
      <c r="K370" s="11" t="s">
        <v>123</v>
      </c>
      <c r="L370" s="11" t="s">
        <v>123</v>
      </c>
      <c r="M370" s="54" t="s">
        <v>123</v>
      </c>
      <c r="N370" s="54" t="s">
        <v>123</v>
      </c>
      <c r="O370" s="1"/>
      <c r="P370" s="54" t="s">
        <v>123</v>
      </c>
      <c r="Q370" s="1"/>
      <c r="R370" s="54" t="s">
        <v>123</v>
      </c>
      <c r="S370" s="55" t="s">
        <v>123</v>
      </c>
      <c r="T370" s="1"/>
      <c r="U370" s="54" t="s">
        <v>123</v>
      </c>
      <c r="V370" s="54" t="s">
        <v>123</v>
      </c>
      <c r="W370" s="54" t="s">
        <v>123</v>
      </c>
      <c r="X370" s="1"/>
      <c r="Y370" s="54" t="s">
        <v>123</v>
      </c>
      <c r="Z370" s="54" t="s">
        <v>123</v>
      </c>
      <c r="AA370" s="54" t="s">
        <v>123</v>
      </c>
      <c r="AB370" s="54" t="s">
        <v>123</v>
      </c>
      <c r="AC370" s="54" t="s">
        <v>123</v>
      </c>
      <c r="AD370" s="54" t="s">
        <v>123</v>
      </c>
      <c r="AE370" s="54" t="s">
        <v>123</v>
      </c>
      <c r="AF370" s="54" t="s">
        <v>123</v>
      </c>
      <c r="AG370" s="1"/>
      <c r="AH370" s="54" t="s">
        <v>123</v>
      </c>
      <c r="AI370" s="54" t="s">
        <v>123</v>
      </c>
      <c r="AJ370" s="1"/>
      <c r="AK370" s="1"/>
      <c r="AL370" s="54" t="s">
        <v>123</v>
      </c>
      <c r="AM370" s="1"/>
      <c r="AN370" s="54" t="s">
        <v>123</v>
      </c>
      <c r="AO370" s="1"/>
      <c r="AP370" s="54" t="s">
        <v>123</v>
      </c>
      <c r="AQ370" s="1"/>
      <c r="AR370" s="1"/>
      <c r="AS370" s="1"/>
    </row>
    <row r="371" spans="1:45" x14ac:dyDescent="0.3">
      <c r="A371" s="1" t="str">
        <f t="shared" si="4"/>
        <v>Digitalizaciones de la institución [Generalitat de Cataluña. Servicio Meteorológico de Cataluña]</v>
      </c>
      <c r="B371" s="1" t="s">
        <v>1860</v>
      </c>
      <c r="C371" s="1" t="s">
        <v>1882</v>
      </c>
      <c r="D371" s="1" t="s">
        <v>854</v>
      </c>
      <c r="E371" s="1" t="s">
        <v>1576</v>
      </c>
      <c r="F371" s="56" t="s">
        <v>115</v>
      </c>
      <c r="G371" s="8" t="s">
        <v>16</v>
      </c>
      <c r="H371" s="8" t="s">
        <v>80</v>
      </c>
      <c r="I371" s="8" t="s">
        <v>80</v>
      </c>
      <c r="J371" s="11" t="s">
        <v>123</v>
      </c>
      <c r="K371" s="11" t="s">
        <v>123</v>
      </c>
      <c r="L371" s="11" t="s">
        <v>123</v>
      </c>
      <c r="M371" s="54" t="s">
        <v>123</v>
      </c>
      <c r="N371" s="54" t="s">
        <v>123</v>
      </c>
      <c r="O371" s="1"/>
      <c r="P371" s="54" t="s">
        <v>123</v>
      </c>
      <c r="Q371" s="1"/>
      <c r="R371" s="54" t="s">
        <v>123</v>
      </c>
      <c r="S371" s="55" t="s">
        <v>123</v>
      </c>
      <c r="T371" s="1"/>
      <c r="U371" s="54" t="s">
        <v>123</v>
      </c>
      <c r="V371" s="54" t="s">
        <v>123</v>
      </c>
      <c r="W371" s="54" t="s">
        <v>123</v>
      </c>
      <c r="X371" s="1"/>
      <c r="Y371" s="54" t="s">
        <v>123</v>
      </c>
      <c r="Z371" s="54" t="s">
        <v>123</v>
      </c>
      <c r="AA371" s="54" t="s">
        <v>123</v>
      </c>
      <c r="AB371" s="54" t="s">
        <v>123</v>
      </c>
      <c r="AC371" s="54" t="s">
        <v>123</v>
      </c>
      <c r="AD371" s="54" t="s">
        <v>123</v>
      </c>
      <c r="AE371" s="54" t="s">
        <v>123</v>
      </c>
      <c r="AF371" s="54" t="s">
        <v>123</v>
      </c>
      <c r="AG371" s="1"/>
      <c r="AH371" s="54" t="s">
        <v>123</v>
      </c>
      <c r="AI371" s="54" t="s">
        <v>123</v>
      </c>
      <c r="AJ371" s="1"/>
      <c r="AK371" s="1"/>
      <c r="AL371" s="54" t="s">
        <v>123</v>
      </c>
      <c r="AM371" s="1"/>
      <c r="AN371" s="54" t="s">
        <v>123</v>
      </c>
      <c r="AO371" s="1"/>
      <c r="AP371" s="54" t="s">
        <v>123</v>
      </c>
      <c r="AQ371" s="1"/>
      <c r="AR371" s="1"/>
      <c r="AS371" s="1"/>
    </row>
    <row r="372" spans="1:45" x14ac:dyDescent="0.3">
      <c r="A372" s="1" t="str">
        <f t="shared" si="4"/>
        <v>Digitalizaciones de la institución [Generalitat Valenciana. Academia Valenciana de la Lengua (AVL)]</v>
      </c>
      <c r="B372" s="1" t="s">
        <v>2003</v>
      </c>
      <c r="C372" s="1" t="s">
        <v>1882</v>
      </c>
      <c r="D372" s="1" t="s">
        <v>854</v>
      </c>
      <c r="E372" s="1" t="s">
        <v>989</v>
      </c>
      <c r="F372" s="56" t="s">
        <v>115</v>
      </c>
      <c r="G372" s="8" t="s">
        <v>611</v>
      </c>
      <c r="H372" s="8" t="s">
        <v>11</v>
      </c>
      <c r="I372" s="8" t="s">
        <v>11</v>
      </c>
      <c r="J372" s="11" t="s">
        <v>123</v>
      </c>
      <c r="K372" s="11" t="s">
        <v>123</v>
      </c>
      <c r="L372" s="11" t="s">
        <v>123</v>
      </c>
      <c r="M372" s="54" t="s">
        <v>123</v>
      </c>
      <c r="N372" s="54" t="s">
        <v>123</v>
      </c>
      <c r="O372" s="1"/>
      <c r="P372" s="54" t="s">
        <v>123</v>
      </c>
      <c r="Q372" s="1"/>
      <c r="R372" s="54" t="s">
        <v>123</v>
      </c>
      <c r="S372" s="55" t="s">
        <v>123</v>
      </c>
      <c r="T372" s="1"/>
      <c r="U372" s="54" t="s">
        <v>123</v>
      </c>
      <c r="V372" s="54" t="s">
        <v>123</v>
      </c>
      <c r="W372" s="54" t="s">
        <v>123</v>
      </c>
      <c r="X372" s="1"/>
      <c r="Y372" s="54" t="s">
        <v>123</v>
      </c>
      <c r="Z372" s="54" t="s">
        <v>123</v>
      </c>
      <c r="AA372" s="54" t="s">
        <v>123</v>
      </c>
      <c r="AB372" s="54" t="s">
        <v>123</v>
      </c>
      <c r="AC372" s="54" t="s">
        <v>123</v>
      </c>
      <c r="AD372" s="54" t="s">
        <v>123</v>
      </c>
      <c r="AE372" s="54" t="s">
        <v>123</v>
      </c>
      <c r="AF372" s="54" t="s">
        <v>123</v>
      </c>
      <c r="AG372" s="1"/>
      <c r="AH372" s="54" t="s">
        <v>123</v>
      </c>
      <c r="AI372" s="54" t="s">
        <v>123</v>
      </c>
      <c r="AJ372" s="1"/>
      <c r="AK372" s="1"/>
      <c r="AL372" s="54" t="s">
        <v>123</v>
      </c>
      <c r="AM372" s="1"/>
      <c r="AN372" s="54" t="s">
        <v>123</v>
      </c>
      <c r="AO372" s="1"/>
      <c r="AP372" s="54" t="s">
        <v>123</v>
      </c>
      <c r="AQ372" s="1"/>
      <c r="AR372" s="1"/>
      <c r="AS372" s="1"/>
    </row>
    <row r="373" spans="1:45" ht="28.8" x14ac:dyDescent="0.3">
      <c r="A373" s="1" t="str">
        <f t="shared" si="4"/>
        <v>Digitalizaciones de la institución [Generalitat Valenciana. Archivo Histórico de Gandía]</v>
      </c>
      <c r="B373" s="8" t="s">
        <v>2381</v>
      </c>
      <c r="C373" s="1" t="s">
        <v>25</v>
      </c>
      <c r="D373" s="1" t="s">
        <v>854</v>
      </c>
      <c r="E373" s="1" t="s">
        <v>167</v>
      </c>
      <c r="F373" s="56" t="s">
        <v>115</v>
      </c>
      <c r="G373" s="8" t="s">
        <v>611</v>
      </c>
      <c r="H373" s="8" t="s">
        <v>11</v>
      </c>
      <c r="I373" s="8" t="s">
        <v>2122</v>
      </c>
      <c r="J373" s="11" t="s">
        <v>123</v>
      </c>
      <c r="K373" s="11" t="s">
        <v>123</v>
      </c>
      <c r="L373" s="11" t="s">
        <v>123</v>
      </c>
      <c r="M373" s="54" t="s">
        <v>123</v>
      </c>
      <c r="N373" s="54" t="s">
        <v>123</v>
      </c>
      <c r="O373" s="1"/>
      <c r="P373" s="54" t="s">
        <v>123</v>
      </c>
      <c r="Q373" s="1"/>
      <c r="R373" s="54" t="s">
        <v>123</v>
      </c>
      <c r="S373" s="55" t="s">
        <v>123</v>
      </c>
      <c r="T373" s="1"/>
      <c r="U373" s="54" t="s">
        <v>123</v>
      </c>
      <c r="V373" s="54" t="s">
        <v>123</v>
      </c>
      <c r="W373" s="54" t="s">
        <v>123</v>
      </c>
      <c r="X373" s="1"/>
      <c r="Y373" s="54" t="s">
        <v>123</v>
      </c>
      <c r="Z373" s="54" t="s">
        <v>123</v>
      </c>
      <c r="AA373" s="54" t="s">
        <v>123</v>
      </c>
      <c r="AB373" s="54" t="s">
        <v>123</v>
      </c>
      <c r="AC373" s="54" t="s">
        <v>123</v>
      </c>
      <c r="AD373" s="54" t="s">
        <v>123</v>
      </c>
      <c r="AE373" s="54" t="s">
        <v>123</v>
      </c>
      <c r="AF373" s="54" t="s">
        <v>123</v>
      </c>
      <c r="AG373" s="1"/>
      <c r="AH373" s="54" t="s">
        <v>123</v>
      </c>
      <c r="AI373" s="54" t="s">
        <v>123</v>
      </c>
      <c r="AJ373" s="1"/>
      <c r="AK373" s="1"/>
      <c r="AL373" s="54" t="s">
        <v>123</v>
      </c>
      <c r="AM373" s="1"/>
      <c r="AN373" s="54" t="s">
        <v>123</v>
      </c>
      <c r="AO373" s="1"/>
      <c r="AP373" s="54" t="s">
        <v>123</v>
      </c>
      <c r="AQ373" s="1"/>
      <c r="AR373" s="1"/>
      <c r="AS373" s="1"/>
    </row>
    <row r="374" spans="1:45" x14ac:dyDescent="0.3">
      <c r="A374" s="1" t="str">
        <f t="shared" si="4"/>
        <v>Digitalizaciones de la institución [Generalitat Valenciana. Biblioteca Valenciana Nicolau Primitiu]</v>
      </c>
      <c r="B374" s="1" t="s">
        <v>2505</v>
      </c>
      <c r="C374" s="1" t="s">
        <v>2049</v>
      </c>
      <c r="D374" s="1" t="s">
        <v>854</v>
      </c>
      <c r="E374" s="1" t="s">
        <v>892</v>
      </c>
      <c r="F374" s="56" t="s">
        <v>115</v>
      </c>
      <c r="G374" s="8" t="s">
        <v>611</v>
      </c>
      <c r="H374" s="8" t="s">
        <v>11</v>
      </c>
      <c r="I374" s="8" t="s">
        <v>11</v>
      </c>
      <c r="J374" s="11" t="s">
        <v>123</v>
      </c>
      <c r="K374" s="11" t="s">
        <v>123</v>
      </c>
      <c r="L374" s="11" t="s">
        <v>123</v>
      </c>
      <c r="M374" s="54" t="s">
        <v>123</v>
      </c>
      <c r="N374" s="54" t="s">
        <v>123</v>
      </c>
      <c r="O374" s="1"/>
      <c r="P374" s="54" t="s">
        <v>123</v>
      </c>
      <c r="Q374" s="1"/>
      <c r="R374" s="54" t="s">
        <v>123</v>
      </c>
      <c r="S374" s="55" t="s">
        <v>123</v>
      </c>
      <c r="T374" s="1"/>
      <c r="U374" s="54" t="s">
        <v>123</v>
      </c>
      <c r="V374" s="54" t="s">
        <v>123</v>
      </c>
      <c r="W374" s="54" t="s">
        <v>123</v>
      </c>
      <c r="X374" s="1"/>
      <c r="Y374" s="54" t="s">
        <v>123</v>
      </c>
      <c r="Z374" s="54" t="s">
        <v>123</v>
      </c>
      <c r="AA374" s="54" t="s">
        <v>123</v>
      </c>
      <c r="AB374" s="54" t="s">
        <v>123</v>
      </c>
      <c r="AC374" s="54" t="s">
        <v>123</v>
      </c>
      <c r="AD374" s="54" t="s">
        <v>123</v>
      </c>
      <c r="AE374" s="54" t="s">
        <v>123</v>
      </c>
      <c r="AF374" s="54" t="s">
        <v>123</v>
      </c>
      <c r="AG374" s="1"/>
      <c r="AH374" s="54" t="s">
        <v>123</v>
      </c>
      <c r="AI374" s="54" t="s">
        <v>123</v>
      </c>
      <c r="AJ374" s="1"/>
      <c r="AK374" s="1"/>
      <c r="AL374" s="54" t="s">
        <v>123</v>
      </c>
      <c r="AM374" s="1"/>
      <c r="AN374" s="54" t="s">
        <v>123</v>
      </c>
      <c r="AO374" s="1"/>
      <c r="AP374" s="54" t="s">
        <v>123</v>
      </c>
      <c r="AQ374" s="1"/>
      <c r="AR374" s="1"/>
      <c r="AS374" s="1"/>
    </row>
    <row r="375" spans="1:45" x14ac:dyDescent="0.3">
      <c r="A375" s="1" t="str">
        <f t="shared" si="4"/>
        <v>Digitalizaciones de la institución [Gobierno de Aragón. Biblioteca de Aragón]</v>
      </c>
      <c r="B375" s="1" t="s">
        <v>2426</v>
      </c>
      <c r="C375" s="1" t="s">
        <v>2049</v>
      </c>
      <c r="D375" s="1" t="s">
        <v>854</v>
      </c>
      <c r="E375" s="1" t="s">
        <v>163</v>
      </c>
      <c r="F375" s="56" t="s">
        <v>115</v>
      </c>
      <c r="G375" s="8" t="s">
        <v>13</v>
      </c>
      <c r="H375" s="8" t="s">
        <v>62</v>
      </c>
      <c r="I375" s="8" t="s">
        <v>62</v>
      </c>
      <c r="J375" s="11" t="s">
        <v>123</v>
      </c>
      <c r="K375" s="11" t="s">
        <v>123</v>
      </c>
      <c r="L375" s="11" t="s">
        <v>123</v>
      </c>
      <c r="M375" s="54" t="s">
        <v>123</v>
      </c>
      <c r="N375" s="54" t="s">
        <v>123</v>
      </c>
      <c r="O375" s="1"/>
      <c r="P375" s="54" t="s">
        <v>123</v>
      </c>
      <c r="Q375" s="1"/>
      <c r="R375" s="54" t="s">
        <v>123</v>
      </c>
      <c r="S375" s="55" t="s">
        <v>123</v>
      </c>
      <c r="T375" s="1"/>
      <c r="U375" s="54" t="s">
        <v>123</v>
      </c>
      <c r="V375" s="54" t="s">
        <v>123</v>
      </c>
      <c r="W375" s="54" t="s">
        <v>123</v>
      </c>
      <c r="X375" s="1"/>
      <c r="Y375" s="54" t="s">
        <v>123</v>
      </c>
      <c r="Z375" s="54" t="s">
        <v>123</v>
      </c>
      <c r="AA375" s="54" t="s">
        <v>123</v>
      </c>
      <c r="AB375" s="54" t="s">
        <v>123</v>
      </c>
      <c r="AC375" s="54" t="s">
        <v>123</v>
      </c>
      <c r="AD375" s="54" t="s">
        <v>123</v>
      </c>
      <c r="AE375" s="54" t="s">
        <v>123</v>
      </c>
      <c r="AF375" s="54" t="s">
        <v>123</v>
      </c>
      <c r="AG375" s="1"/>
      <c r="AH375" s="54" t="s">
        <v>123</v>
      </c>
      <c r="AI375" s="54" t="s">
        <v>123</v>
      </c>
      <c r="AJ375" s="1"/>
      <c r="AK375" s="1"/>
      <c r="AL375" s="54" t="s">
        <v>123</v>
      </c>
      <c r="AM375" s="1"/>
      <c r="AN375" s="54" t="s">
        <v>123</v>
      </c>
      <c r="AO375" s="1"/>
      <c r="AP375" s="54" t="s">
        <v>123</v>
      </c>
      <c r="AQ375" s="1"/>
      <c r="AR375" s="1"/>
      <c r="AS375" s="1"/>
    </row>
    <row r="376" spans="1:45" x14ac:dyDescent="0.3">
      <c r="A376" s="1" t="str">
        <f t="shared" si="4"/>
        <v>Digitalizaciones de la institución [Gobierno de Aragón. Centro de Investigación y Tecnología Agroalimentaria de Aragón]</v>
      </c>
      <c r="B376" s="1" t="s">
        <v>1976</v>
      </c>
      <c r="C376" s="1" t="s">
        <v>1882</v>
      </c>
      <c r="D376" s="1" t="s">
        <v>854</v>
      </c>
      <c r="E376" s="1" t="s">
        <v>163</v>
      </c>
      <c r="F376" s="56" t="s">
        <v>115</v>
      </c>
      <c r="G376" s="8" t="s">
        <v>13</v>
      </c>
      <c r="H376" s="8" t="s">
        <v>62</v>
      </c>
      <c r="I376" s="8" t="s">
        <v>62</v>
      </c>
      <c r="J376" s="11" t="s">
        <v>123</v>
      </c>
      <c r="K376" s="11" t="s">
        <v>123</v>
      </c>
      <c r="L376" s="11" t="s">
        <v>123</v>
      </c>
      <c r="M376" s="54" t="s">
        <v>123</v>
      </c>
      <c r="N376" s="54" t="s">
        <v>123</v>
      </c>
      <c r="O376" s="1"/>
      <c r="P376" s="54" t="s">
        <v>123</v>
      </c>
      <c r="Q376" s="1"/>
      <c r="R376" s="54" t="s">
        <v>123</v>
      </c>
      <c r="S376" s="55" t="s">
        <v>123</v>
      </c>
      <c r="T376" s="1"/>
      <c r="U376" s="54" t="s">
        <v>123</v>
      </c>
      <c r="V376" s="54" t="s">
        <v>123</v>
      </c>
      <c r="W376" s="54" t="s">
        <v>123</v>
      </c>
      <c r="X376" s="1"/>
      <c r="Y376" s="54" t="s">
        <v>123</v>
      </c>
      <c r="Z376" s="54" t="s">
        <v>123</v>
      </c>
      <c r="AA376" s="54" t="s">
        <v>123</v>
      </c>
      <c r="AB376" s="54" t="s">
        <v>123</v>
      </c>
      <c r="AC376" s="54" t="s">
        <v>123</v>
      </c>
      <c r="AD376" s="54" t="s">
        <v>123</v>
      </c>
      <c r="AE376" s="54" t="s">
        <v>123</v>
      </c>
      <c r="AF376" s="54" t="s">
        <v>123</v>
      </c>
      <c r="AG376" s="1"/>
      <c r="AH376" s="54" t="s">
        <v>123</v>
      </c>
      <c r="AI376" s="54" t="s">
        <v>123</v>
      </c>
      <c r="AJ376" s="1"/>
      <c r="AK376" s="1"/>
      <c r="AL376" s="54" t="s">
        <v>123</v>
      </c>
      <c r="AM376" s="1"/>
      <c r="AN376" s="54" t="s">
        <v>123</v>
      </c>
      <c r="AO376" s="1"/>
      <c r="AP376" s="54" t="s">
        <v>123</v>
      </c>
      <c r="AQ376" s="1"/>
      <c r="AR376" s="1"/>
      <c r="AS376" s="1"/>
    </row>
    <row r="377" spans="1:45" x14ac:dyDescent="0.3">
      <c r="A377" s="1" t="str">
        <f t="shared" si="4"/>
        <v>Digitalizaciones de la institución [Gobierno de Canarias. Academia Canaria de Ciencias]</v>
      </c>
      <c r="B377" s="1" t="s">
        <v>2550</v>
      </c>
      <c r="C377" s="1" t="s">
        <v>1882</v>
      </c>
      <c r="D377" s="1" t="s">
        <v>854</v>
      </c>
      <c r="E377" s="1" t="s">
        <v>940</v>
      </c>
      <c r="F377" s="56" t="s">
        <v>115</v>
      </c>
      <c r="G377" s="8" t="s">
        <v>20</v>
      </c>
      <c r="H377" s="8" t="s">
        <v>65</v>
      </c>
      <c r="I377" s="8" t="s">
        <v>1420</v>
      </c>
      <c r="J377" s="11" t="s">
        <v>123</v>
      </c>
      <c r="K377" s="11" t="s">
        <v>123</v>
      </c>
      <c r="L377" s="11" t="s">
        <v>123</v>
      </c>
      <c r="M377" s="54" t="s">
        <v>123</v>
      </c>
      <c r="N377" s="54" t="s">
        <v>123</v>
      </c>
      <c r="O377" s="1"/>
      <c r="P377" s="54" t="s">
        <v>123</v>
      </c>
      <c r="Q377" s="1"/>
      <c r="R377" s="54" t="s">
        <v>123</v>
      </c>
      <c r="S377" s="55" t="s">
        <v>123</v>
      </c>
      <c r="T377" s="1"/>
      <c r="U377" s="54" t="s">
        <v>123</v>
      </c>
      <c r="V377" s="54" t="s">
        <v>123</v>
      </c>
      <c r="W377" s="54" t="s">
        <v>123</v>
      </c>
      <c r="X377" s="1"/>
      <c r="Y377" s="54" t="s">
        <v>123</v>
      </c>
      <c r="Z377" s="54" t="s">
        <v>123</v>
      </c>
      <c r="AA377" s="54" t="s">
        <v>123</v>
      </c>
      <c r="AB377" s="54" t="s">
        <v>123</v>
      </c>
      <c r="AC377" s="54" t="s">
        <v>123</v>
      </c>
      <c r="AD377" s="54" t="s">
        <v>123</v>
      </c>
      <c r="AE377" s="54" t="s">
        <v>123</v>
      </c>
      <c r="AF377" s="54" t="s">
        <v>123</v>
      </c>
      <c r="AG377" s="1"/>
      <c r="AH377" s="54" t="s">
        <v>123</v>
      </c>
      <c r="AI377" s="54" t="s">
        <v>123</v>
      </c>
      <c r="AJ377" s="1"/>
      <c r="AK377" s="1"/>
      <c r="AL377" s="54" t="s">
        <v>123</v>
      </c>
      <c r="AM377" s="1"/>
      <c r="AN377" s="54" t="s">
        <v>123</v>
      </c>
      <c r="AO377" s="1"/>
      <c r="AP377" s="54" t="s">
        <v>123</v>
      </c>
      <c r="AQ377" s="1"/>
      <c r="AR377" s="1"/>
      <c r="AS377" s="1"/>
    </row>
    <row r="378" spans="1:45" x14ac:dyDescent="0.3">
      <c r="A378" s="1" t="str">
        <f t="shared" si="4"/>
        <v>Digitalizaciones de la institución [Gobierno de Canarias. Archivo General Insular de Fuerteventura]</v>
      </c>
      <c r="B378" s="1" t="s">
        <v>2374</v>
      </c>
      <c r="C378" s="1" t="s">
        <v>25</v>
      </c>
      <c r="D378" s="1" t="s">
        <v>854</v>
      </c>
      <c r="E378" s="1" t="s">
        <v>959</v>
      </c>
      <c r="F378" s="56" t="s">
        <v>115</v>
      </c>
      <c r="G378" s="8" t="s">
        <v>20</v>
      </c>
      <c r="H378" s="8" t="s">
        <v>64</v>
      </c>
      <c r="I378" s="8" t="s">
        <v>996</v>
      </c>
      <c r="J378" s="11" t="s">
        <v>123</v>
      </c>
      <c r="K378" s="11" t="s">
        <v>123</v>
      </c>
      <c r="L378" s="11" t="s">
        <v>123</v>
      </c>
      <c r="M378" s="54" t="s">
        <v>123</v>
      </c>
      <c r="N378" s="54" t="s">
        <v>123</v>
      </c>
      <c r="O378" s="1"/>
      <c r="P378" s="54" t="s">
        <v>123</v>
      </c>
      <c r="Q378" s="1"/>
      <c r="R378" s="54" t="s">
        <v>123</v>
      </c>
      <c r="S378" s="55" t="s">
        <v>123</v>
      </c>
      <c r="T378" s="1"/>
      <c r="U378" s="54" t="s">
        <v>123</v>
      </c>
      <c r="V378" s="54" t="s">
        <v>123</v>
      </c>
      <c r="W378" s="54" t="s">
        <v>123</v>
      </c>
      <c r="X378" s="1"/>
      <c r="Y378" s="54" t="s">
        <v>123</v>
      </c>
      <c r="Z378" s="54" t="s">
        <v>123</v>
      </c>
      <c r="AA378" s="54" t="s">
        <v>123</v>
      </c>
      <c r="AB378" s="54" t="s">
        <v>123</v>
      </c>
      <c r="AC378" s="54" t="s">
        <v>123</v>
      </c>
      <c r="AD378" s="54" t="s">
        <v>123</v>
      </c>
      <c r="AE378" s="54" t="s">
        <v>123</v>
      </c>
      <c r="AF378" s="54" t="s">
        <v>123</v>
      </c>
      <c r="AG378" s="1"/>
      <c r="AH378" s="54" t="s">
        <v>123</v>
      </c>
      <c r="AI378" s="54" t="s">
        <v>123</v>
      </c>
      <c r="AJ378" s="1"/>
      <c r="AK378" s="1"/>
      <c r="AL378" s="54" t="s">
        <v>123</v>
      </c>
      <c r="AM378" s="1"/>
      <c r="AN378" s="54" t="s">
        <v>123</v>
      </c>
      <c r="AO378" s="1"/>
      <c r="AP378" s="54" t="s">
        <v>123</v>
      </c>
      <c r="AQ378" s="1"/>
      <c r="AR378" s="1"/>
      <c r="AS378" s="1"/>
    </row>
    <row r="379" spans="1:45" ht="28.8" x14ac:dyDescent="0.3">
      <c r="A379" s="1" t="str">
        <f t="shared" si="4"/>
        <v>Digitalizaciones de la institución [Gobierno de Canarias. Cámara oficial de comercio, industria y navegación de Gran Canaria]</v>
      </c>
      <c r="B379" s="1" t="s">
        <v>2509</v>
      </c>
      <c r="C379" s="1" t="s">
        <v>1882</v>
      </c>
      <c r="D379" s="1" t="s">
        <v>854</v>
      </c>
      <c r="E379" s="1" t="s">
        <v>881</v>
      </c>
      <c r="F379" s="56" t="s">
        <v>115</v>
      </c>
      <c r="G379" s="8" t="s">
        <v>20</v>
      </c>
      <c r="H379" s="8" t="s">
        <v>64</v>
      </c>
      <c r="I379" s="8" t="s">
        <v>402</v>
      </c>
      <c r="J379" s="11" t="s">
        <v>123</v>
      </c>
      <c r="K379" s="11" t="s">
        <v>123</v>
      </c>
      <c r="L379" s="11" t="s">
        <v>123</v>
      </c>
      <c r="M379" s="54" t="s">
        <v>123</v>
      </c>
      <c r="N379" s="54" t="s">
        <v>123</v>
      </c>
      <c r="O379" s="1"/>
      <c r="P379" s="54" t="s">
        <v>123</v>
      </c>
      <c r="Q379" s="1"/>
      <c r="R379" s="54" t="s">
        <v>123</v>
      </c>
      <c r="S379" s="55" t="s">
        <v>123</v>
      </c>
      <c r="T379" s="1"/>
      <c r="U379" s="54" t="s">
        <v>123</v>
      </c>
      <c r="V379" s="54" t="s">
        <v>123</v>
      </c>
      <c r="W379" s="54" t="s">
        <v>123</v>
      </c>
      <c r="X379" s="1"/>
      <c r="Y379" s="54" t="s">
        <v>123</v>
      </c>
      <c r="Z379" s="54" t="s">
        <v>123</v>
      </c>
      <c r="AA379" s="54" t="s">
        <v>123</v>
      </c>
      <c r="AB379" s="54" t="s">
        <v>123</v>
      </c>
      <c r="AC379" s="54" t="s">
        <v>123</v>
      </c>
      <c r="AD379" s="54" t="s">
        <v>123</v>
      </c>
      <c r="AE379" s="54" t="s">
        <v>123</v>
      </c>
      <c r="AF379" s="54" t="s">
        <v>123</v>
      </c>
      <c r="AG379" s="1"/>
      <c r="AH379" s="54" t="s">
        <v>123</v>
      </c>
      <c r="AI379" s="54" t="s">
        <v>123</v>
      </c>
      <c r="AJ379" s="1"/>
      <c r="AK379" s="1"/>
      <c r="AL379" s="54" t="s">
        <v>123</v>
      </c>
      <c r="AM379" s="1"/>
      <c r="AN379" s="54" t="s">
        <v>123</v>
      </c>
      <c r="AO379" s="1"/>
      <c r="AP379" s="54" t="s">
        <v>123</v>
      </c>
      <c r="AQ379" s="1"/>
      <c r="AR379" s="1"/>
      <c r="AS379" s="1"/>
    </row>
    <row r="380" spans="1:45" ht="28.8" x14ac:dyDescent="0.3">
      <c r="A380" s="1" t="str">
        <f t="shared" si="4"/>
        <v>Digitalizaciones de la institución [Gobierno de Cantabria. Imprenta Regional de Cantabria]</v>
      </c>
      <c r="B380" s="8" t="s">
        <v>2547</v>
      </c>
      <c r="C380" s="1" t="s">
        <v>1882</v>
      </c>
      <c r="D380" s="1" t="s">
        <v>854</v>
      </c>
      <c r="E380" s="1" t="s">
        <v>167</v>
      </c>
      <c r="F380" s="56" t="s">
        <v>115</v>
      </c>
      <c r="G380" s="8" t="s">
        <v>3</v>
      </c>
      <c r="H380" s="8" t="s">
        <v>3</v>
      </c>
      <c r="I380" s="8" t="s">
        <v>304</v>
      </c>
      <c r="J380" s="11" t="s">
        <v>123</v>
      </c>
      <c r="K380" s="11" t="s">
        <v>123</v>
      </c>
      <c r="L380" s="11" t="s">
        <v>123</v>
      </c>
      <c r="M380" s="54" t="s">
        <v>123</v>
      </c>
      <c r="N380" s="54" t="s">
        <v>123</v>
      </c>
      <c r="O380" s="1"/>
      <c r="P380" s="54" t="s">
        <v>123</v>
      </c>
      <c r="Q380" s="1"/>
      <c r="R380" s="54" t="s">
        <v>123</v>
      </c>
      <c r="S380" s="55" t="s">
        <v>123</v>
      </c>
      <c r="T380" s="1"/>
      <c r="U380" s="54" t="s">
        <v>123</v>
      </c>
      <c r="V380" s="54" t="s">
        <v>123</v>
      </c>
      <c r="W380" s="54" t="s">
        <v>123</v>
      </c>
      <c r="X380" s="1"/>
      <c r="Y380" s="54" t="s">
        <v>123</v>
      </c>
      <c r="Z380" s="54" t="s">
        <v>123</v>
      </c>
      <c r="AA380" s="54" t="s">
        <v>123</v>
      </c>
      <c r="AB380" s="54" t="s">
        <v>123</v>
      </c>
      <c r="AC380" s="54" t="s">
        <v>123</v>
      </c>
      <c r="AD380" s="54" t="s">
        <v>123</v>
      </c>
      <c r="AE380" s="54" t="s">
        <v>123</v>
      </c>
      <c r="AF380" s="54" t="s">
        <v>123</v>
      </c>
      <c r="AG380" s="1"/>
      <c r="AH380" s="54" t="s">
        <v>123</v>
      </c>
      <c r="AI380" s="54" t="s">
        <v>123</v>
      </c>
      <c r="AJ380" s="1"/>
      <c r="AK380" s="1"/>
      <c r="AL380" s="54" t="s">
        <v>123</v>
      </c>
      <c r="AM380" s="1"/>
      <c r="AN380" s="54" t="s">
        <v>123</v>
      </c>
      <c r="AO380" s="1"/>
      <c r="AP380" s="54" t="s">
        <v>123</v>
      </c>
      <c r="AQ380" s="1"/>
      <c r="AR380" s="1"/>
      <c r="AS380" s="1"/>
    </row>
    <row r="381" spans="1:45" x14ac:dyDescent="0.3">
      <c r="A381" s="1" t="str">
        <f t="shared" si="4"/>
        <v>Digitalizaciones de la institución [Gobierno de la Rioja. Biblioteca de La Rioja]</v>
      </c>
      <c r="B381" s="1" t="s">
        <v>1518</v>
      </c>
      <c r="C381" s="1" t="s">
        <v>2049</v>
      </c>
      <c r="D381" s="1" t="s">
        <v>854</v>
      </c>
      <c r="E381" s="1" t="s">
        <v>245</v>
      </c>
      <c r="F381" s="56" t="s">
        <v>115</v>
      </c>
      <c r="G381" s="8" t="s">
        <v>22</v>
      </c>
      <c r="H381" s="8" t="s">
        <v>246</v>
      </c>
      <c r="I381" s="8" t="s">
        <v>246</v>
      </c>
      <c r="J381" s="11" t="s">
        <v>123</v>
      </c>
      <c r="K381" s="11" t="s">
        <v>123</v>
      </c>
      <c r="L381" s="11" t="s">
        <v>123</v>
      </c>
      <c r="M381" s="54" t="s">
        <v>123</v>
      </c>
      <c r="N381" s="54" t="s">
        <v>123</v>
      </c>
      <c r="O381" s="1"/>
      <c r="P381" s="54" t="s">
        <v>123</v>
      </c>
      <c r="Q381" s="1"/>
      <c r="R381" s="54" t="s">
        <v>123</v>
      </c>
      <c r="S381" s="55" t="s">
        <v>123</v>
      </c>
      <c r="T381" s="1"/>
      <c r="U381" s="54" t="s">
        <v>123</v>
      </c>
      <c r="V381" s="54" t="s">
        <v>123</v>
      </c>
      <c r="W381" s="54" t="s">
        <v>123</v>
      </c>
      <c r="X381" s="1"/>
      <c r="Y381" s="54" t="s">
        <v>123</v>
      </c>
      <c r="Z381" s="54" t="s">
        <v>123</v>
      </c>
      <c r="AA381" s="54" t="s">
        <v>123</v>
      </c>
      <c r="AB381" s="54" t="s">
        <v>123</v>
      </c>
      <c r="AC381" s="54" t="s">
        <v>123</v>
      </c>
      <c r="AD381" s="54" t="s">
        <v>123</v>
      </c>
      <c r="AE381" s="54" t="s">
        <v>123</v>
      </c>
      <c r="AF381" s="54" t="s">
        <v>123</v>
      </c>
      <c r="AG381" s="1"/>
      <c r="AH381" s="54" t="s">
        <v>123</v>
      </c>
      <c r="AI381" s="54" t="s">
        <v>123</v>
      </c>
      <c r="AJ381" s="1"/>
      <c r="AK381" s="1"/>
      <c r="AL381" s="54" t="s">
        <v>123</v>
      </c>
      <c r="AM381" s="1"/>
      <c r="AN381" s="54" t="s">
        <v>123</v>
      </c>
      <c r="AO381" s="1"/>
      <c r="AP381" s="54" t="s">
        <v>123</v>
      </c>
      <c r="AQ381" s="1"/>
      <c r="AR381" s="1"/>
      <c r="AS381" s="1"/>
    </row>
    <row r="382" spans="1:45" x14ac:dyDescent="0.3">
      <c r="A382" s="1" t="str">
        <f t="shared" si="4"/>
        <v>Digitalizaciones de la institución [Gobierno de la Rioja. Instituto de Estudios Riojanos]</v>
      </c>
      <c r="B382" s="1" t="s">
        <v>1977</v>
      </c>
      <c r="C382" s="1" t="s">
        <v>1882</v>
      </c>
      <c r="D382" s="1" t="s">
        <v>854</v>
      </c>
      <c r="E382" s="1" t="s">
        <v>163</v>
      </c>
      <c r="F382" s="56" t="s">
        <v>115</v>
      </c>
      <c r="G382" s="8" t="s">
        <v>22</v>
      </c>
      <c r="H382" s="8" t="s">
        <v>22</v>
      </c>
      <c r="I382" s="8" t="s">
        <v>246</v>
      </c>
      <c r="J382" s="11" t="s">
        <v>123</v>
      </c>
      <c r="K382" s="11" t="s">
        <v>123</v>
      </c>
      <c r="L382" s="11" t="s">
        <v>123</v>
      </c>
      <c r="M382" s="54" t="s">
        <v>123</v>
      </c>
      <c r="N382" s="54" t="s">
        <v>123</v>
      </c>
      <c r="O382" s="1"/>
      <c r="P382" s="54" t="s">
        <v>123</v>
      </c>
      <c r="Q382" s="1"/>
      <c r="R382" s="54" t="s">
        <v>123</v>
      </c>
      <c r="S382" s="55" t="s">
        <v>123</v>
      </c>
      <c r="T382" s="1"/>
      <c r="U382" s="54" t="s">
        <v>123</v>
      </c>
      <c r="V382" s="54" t="s">
        <v>123</v>
      </c>
      <c r="W382" s="54" t="s">
        <v>123</v>
      </c>
      <c r="X382" s="1"/>
      <c r="Y382" s="54" t="s">
        <v>123</v>
      </c>
      <c r="Z382" s="54" t="s">
        <v>123</v>
      </c>
      <c r="AA382" s="54" t="s">
        <v>123</v>
      </c>
      <c r="AB382" s="54" t="s">
        <v>123</v>
      </c>
      <c r="AC382" s="54" t="s">
        <v>123</v>
      </c>
      <c r="AD382" s="54" t="s">
        <v>123</v>
      </c>
      <c r="AE382" s="54" t="s">
        <v>123</v>
      </c>
      <c r="AF382" s="54" t="s">
        <v>123</v>
      </c>
      <c r="AG382" s="1"/>
      <c r="AH382" s="54" t="s">
        <v>123</v>
      </c>
      <c r="AI382" s="54" t="s">
        <v>123</v>
      </c>
      <c r="AJ382" s="1"/>
      <c r="AK382" s="1"/>
      <c r="AL382" s="54" t="s">
        <v>123</v>
      </c>
      <c r="AM382" s="1"/>
      <c r="AN382" s="54" t="s">
        <v>123</v>
      </c>
      <c r="AO382" s="1"/>
      <c r="AP382" s="54" t="s">
        <v>123</v>
      </c>
      <c r="AQ382" s="1"/>
      <c r="AR382" s="1"/>
      <c r="AS382" s="1"/>
    </row>
    <row r="383" spans="1:45" x14ac:dyDescent="0.3">
      <c r="A383" s="1" t="str">
        <f t="shared" si="4"/>
        <v>Digitalizaciones de la institución [Gobierno de Navarra. Archivo Real y General de Navarra. Biblioteca]</v>
      </c>
      <c r="B383" s="13" t="s">
        <v>2408</v>
      </c>
      <c r="C383" s="1" t="s">
        <v>25</v>
      </c>
      <c r="D383" s="1" t="s">
        <v>854</v>
      </c>
      <c r="E383" s="1" t="s">
        <v>1579</v>
      </c>
      <c r="F383" s="56" t="s">
        <v>115</v>
      </c>
      <c r="G383" s="8" t="s">
        <v>95</v>
      </c>
      <c r="H383" s="8" t="s">
        <v>7</v>
      </c>
      <c r="I383" s="8" t="s">
        <v>381</v>
      </c>
      <c r="J383" s="11" t="s">
        <v>123</v>
      </c>
      <c r="K383" s="11" t="s">
        <v>123</v>
      </c>
      <c r="L383" s="11" t="s">
        <v>123</v>
      </c>
      <c r="M383" s="54" t="s">
        <v>123</v>
      </c>
      <c r="N383" s="54" t="s">
        <v>123</v>
      </c>
      <c r="O383" s="1"/>
      <c r="P383" s="54" t="s">
        <v>123</v>
      </c>
      <c r="Q383" s="1"/>
      <c r="R383" s="54" t="s">
        <v>123</v>
      </c>
      <c r="S383" s="55" t="s">
        <v>123</v>
      </c>
      <c r="T383" s="1"/>
      <c r="U383" s="54" t="s">
        <v>123</v>
      </c>
      <c r="V383" s="54" t="s">
        <v>123</v>
      </c>
      <c r="W383" s="54" t="s">
        <v>123</v>
      </c>
      <c r="X383" s="1"/>
      <c r="Y383" s="54" t="s">
        <v>123</v>
      </c>
      <c r="Z383" s="54" t="s">
        <v>123</v>
      </c>
      <c r="AA383" s="54" t="s">
        <v>123</v>
      </c>
      <c r="AB383" s="54" t="s">
        <v>123</v>
      </c>
      <c r="AC383" s="54" t="s">
        <v>123</v>
      </c>
      <c r="AD383" s="54" t="s">
        <v>123</v>
      </c>
      <c r="AE383" s="54" t="s">
        <v>123</v>
      </c>
      <c r="AF383" s="54" t="s">
        <v>123</v>
      </c>
      <c r="AG383" s="1"/>
      <c r="AH383" s="54" t="s">
        <v>123</v>
      </c>
      <c r="AI383" s="54" t="s">
        <v>123</v>
      </c>
      <c r="AJ383" s="1"/>
      <c r="AK383" s="1"/>
      <c r="AL383" s="54" t="s">
        <v>123</v>
      </c>
      <c r="AM383" s="1"/>
      <c r="AN383" s="54" t="s">
        <v>123</v>
      </c>
      <c r="AO383" s="1"/>
      <c r="AP383" s="54" t="s">
        <v>123</v>
      </c>
      <c r="AQ383" s="1"/>
      <c r="AR383" s="1"/>
      <c r="AS383" s="1"/>
    </row>
    <row r="384" spans="1:45" x14ac:dyDescent="0.3">
      <c r="A384" s="1" t="str">
        <f t="shared" si="4"/>
        <v>Digitalizaciones de la institución [Gobierno de Navarra. Biblioteca de Navarra]</v>
      </c>
      <c r="B384" s="1" t="s">
        <v>1534</v>
      </c>
      <c r="C384" s="1" t="s">
        <v>2046</v>
      </c>
      <c r="D384" s="1" t="s">
        <v>854</v>
      </c>
      <c r="E384" s="1" t="s">
        <v>163</v>
      </c>
      <c r="F384" s="56" t="s">
        <v>115</v>
      </c>
      <c r="G384" s="8" t="s">
        <v>95</v>
      </c>
      <c r="H384" s="8" t="s">
        <v>7</v>
      </c>
      <c r="I384" s="8" t="s">
        <v>381</v>
      </c>
      <c r="J384" s="11" t="s">
        <v>123</v>
      </c>
      <c r="K384" s="11" t="s">
        <v>123</v>
      </c>
      <c r="L384" s="11" t="s">
        <v>123</v>
      </c>
      <c r="M384" s="54" t="s">
        <v>123</v>
      </c>
      <c r="N384" s="54" t="s">
        <v>123</v>
      </c>
      <c r="O384" s="1"/>
      <c r="P384" s="54" t="s">
        <v>123</v>
      </c>
      <c r="Q384" s="1"/>
      <c r="R384" s="54" t="s">
        <v>123</v>
      </c>
      <c r="S384" s="55" t="s">
        <v>123</v>
      </c>
      <c r="T384" s="1"/>
      <c r="U384" s="54" t="s">
        <v>123</v>
      </c>
      <c r="V384" s="54" t="s">
        <v>123</v>
      </c>
      <c r="W384" s="54" t="s">
        <v>123</v>
      </c>
      <c r="X384" s="1"/>
      <c r="Y384" s="54" t="s">
        <v>123</v>
      </c>
      <c r="Z384" s="54" t="s">
        <v>123</v>
      </c>
      <c r="AA384" s="54" t="s">
        <v>123</v>
      </c>
      <c r="AB384" s="54" t="s">
        <v>123</v>
      </c>
      <c r="AC384" s="54" t="s">
        <v>123</v>
      </c>
      <c r="AD384" s="54" t="s">
        <v>123</v>
      </c>
      <c r="AE384" s="54" t="s">
        <v>123</v>
      </c>
      <c r="AF384" s="54" t="s">
        <v>123</v>
      </c>
      <c r="AG384" s="1"/>
      <c r="AH384" s="54" t="s">
        <v>123</v>
      </c>
      <c r="AI384" s="54" t="s">
        <v>123</v>
      </c>
      <c r="AJ384" s="1"/>
      <c r="AK384" s="1"/>
      <c r="AL384" s="54" t="s">
        <v>123</v>
      </c>
      <c r="AM384" s="1"/>
      <c r="AN384" s="54" t="s">
        <v>123</v>
      </c>
      <c r="AO384" s="1"/>
      <c r="AP384" s="54" t="s">
        <v>123</v>
      </c>
      <c r="AQ384" s="1"/>
      <c r="AR384" s="1"/>
      <c r="AS384" s="1"/>
    </row>
    <row r="385" spans="1:45" x14ac:dyDescent="0.3">
      <c r="A385" s="1" t="str">
        <f t="shared" si="4"/>
        <v>Digitalizaciones de la institución [Gobierno vasco. Archivo histórico de Euskadi]</v>
      </c>
      <c r="B385" s="1" t="s">
        <v>2380</v>
      </c>
      <c r="C385" s="1" t="s">
        <v>25</v>
      </c>
      <c r="D385" s="1" t="s">
        <v>854</v>
      </c>
      <c r="E385" s="1" t="s">
        <v>309</v>
      </c>
      <c r="F385" s="56" t="s">
        <v>115</v>
      </c>
      <c r="G385" s="8" t="s">
        <v>17</v>
      </c>
      <c r="H385" s="8" t="s">
        <v>99</v>
      </c>
      <c r="I385" s="8" t="s">
        <v>1383</v>
      </c>
      <c r="J385" s="11" t="s">
        <v>123</v>
      </c>
      <c r="K385" s="11" t="s">
        <v>123</v>
      </c>
      <c r="L385" s="11" t="s">
        <v>123</v>
      </c>
      <c r="M385" s="54" t="s">
        <v>123</v>
      </c>
      <c r="N385" s="54" t="s">
        <v>123</v>
      </c>
      <c r="O385" s="1"/>
      <c r="P385" s="54" t="s">
        <v>123</v>
      </c>
      <c r="Q385" s="1"/>
      <c r="R385" s="54" t="s">
        <v>123</v>
      </c>
      <c r="S385" s="55" t="s">
        <v>123</v>
      </c>
      <c r="T385" s="1"/>
      <c r="U385" s="54" t="s">
        <v>123</v>
      </c>
      <c r="V385" s="54" t="s">
        <v>123</v>
      </c>
      <c r="W385" s="54" t="s">
        <v>123</v>
      </c>
      <c r="X385" s="1"/>
      <c r="Y385" s="54" t="s">
        <v>123</v>
      </c>
      <c r="Z385" s="54" t="s">
        <v>123</v>
      </c>
      <c r="AA385" s="54" t="s">
        <v>123</v>
      </c>
      <c r="AB385" s="54" t="s">
        <v>123</v>
      </c>
      <c r="AC385" s="54" t="s">
        <v>123</v>
      </c>
      <c r="AD385" s="54" t="s">
        <v>123</v>
      </c>
      <c r="AE385" s="54" t="s">
        <v>123</v>
      </c>
      <c r="AF385" s="54" t="s">
        <v>123</v>
      </c>
      <c r="AG385" s="1"/>
      <c r="AH385" s="54" t="s">
        <v>123</v>
      </c>
      <c r="AI385" s="54" t="s">
        <v>123</v>
      </c>
      <c r="AJ385" s="1"/>
      <c r="AK385" s="1"/>
      <c r="AL385" s="54" t="s">
        <v>123</v>
      </c>
      <c r="AM385" s="1"/>
      <c r="AN385" s="54" t="s">
        <v>123</v>
      </c>
      <c r="AO385" s="1"/>
      <c r="AP385" s="54" t="s">
        <v>123</v>
      </c>
      <c r="AQ385" s="1"/>
      <c r="AR385" s="1"/>
      <c r="AS385" s="1"/>
    </row>
    <row r="386" spans="1:45" x14ac:dyDescent="0.3">
      <c r="A386" s="1" t="str">
        <f t="shared" si="4"/>
        <v>Digitalizaciones de la institución [Grupo de Estudios Galdosianos (GREGAL)]</v>
      </c>
      <c r="B386" s="1" t="s">
        <v>1744</v>
      </c>
      <c r="C386" s="1" t="s">
        <v>1362</v>
      </c>
      <c r="D386" s="1" t="s">
        <v>854</v>
      </c>
      <c r="E386" s="1" t="s">
        <v>989</v>
      </c>
      <c r="F386" s="56" t="s">
        <v>115</v>
      </c>
      <c r="G386" s="8"/>
      <c r="H386" s="8"/>
      <c r="I386" s="8"/>
      <c r="J386" s="11" t="s">
        <v>123</v>
      </c>
      <c r="K386" s="11" t="s">
        <v>123</v>
      </c>
      <c r="L386" s="11" t="s">
        <v>123</v>
      </c>
      <c r="M386" s="54" t="s">
        <v>123</v>
      </c>
      <c r="N386" s="54" t="s">
        <v>123</v>
      </c>
      <c r="O386" s="1"/>
      <c r="P386" s="54" t="s">
        <v>123</v>
      </c>
      <c r="Q386" s="1"/>
      <c r="R386" s="54" t="s">
        <v>123</v>
      </c>
      <c r="S386" s="55" t="s">
        <v>123</v>
      </c>
      <c r="T386" s="1"/>
      <c r="U386" s="54" t="s">
        <v>123</v>
      </c>
      <c r="V386" s="54" t="s">
        <v>123</v>
      </c>
      <c r="W386" s="54" t="s">
        <v>123</v>
      </c>
      <c r="X386" s="1"/>
      <c r="Y386" s="54" t="s">
        <v>123</v>
      </c>
      <c r="Z386" s="54" t="s">
        <v>123</v>
      </c>
      <c r="AA386" s="54" t="s">
        <v>123</v>
      </c>
      <c r="AB386" s="54" t="s">
        <v>123</v>
      </c>
      <c r="AC386" s="54" t="s">
        <v>123</v>
      </c>
      <c r="AD386" s="54" t="s">
        <v>123</v>
      </c>
      <c r="AE386" s="54" t="s">
        <v>123</v>
      </c>
      <c r="AF386" s="54" t="s">
        <v>123</v>
      </c>
      <c r="AG386" s="1"/>
      <c r="AH386" s="54" t="s">
        <v>123</v>
      </c>
      <c r="AI386" s="54" t="s">
        <v>123</v>
      </c>
      <c r="AJ386" s="1"/>
      <c r="AK386" s="1"/>
      <c r="AL386" s="54" t="s">
        <v>123</v>
      </c>
      <c r="AM386" s="1"/>
      <c r="AN386" s="54" t="s">
        <v>123</v>
      </c>
      <c r="AO386" s="1"/>
      <c r="AP386" s="54" t="s">
        <v>123</v>
      </c>
      <c r="AQ386" s="1"/>
      <c r="AR386" s="1"/>
      <c r="AS386" s="1"/>
    </row>
    <row r="387" spans="1:45" x14ac:dyDescent="0.3">
      <c r="A387" s="1" t="str">
        <f t="shared" si="4"/>
        <v>Digitalizaciones de la institución [Grupo Lancelot]</v>
      </c>
      <c r="B387" s="1" t="s">
        <v>956</v>
      </c>
      <c r="C387" s="1" t="s">
        <v>1467</v>
      </c>
      <c r="D387" s="1" t="s">
        <v>854</v>
      </c>
      <c r="E387" s="1" t="s">
        <v>881</v>
      </c>
      <c r="F387" s="56" t="s">
        <v>115</v>
      </c>
      <c r="G387" s="8" t="s">
        <v>20</v>
      </c>
      <c r="H387" s="8" t="s">
        <v>64</v>
      </c>
      <c r="I387" s="8" t="s">
        <v>2052</v>
      </c>
      <c r="J387" s="11" t="s">
        <v>123</v>
      </c>
      <c r="K387" s="11" t="s">
        <v>123</v>
      </c>
      <c r="L387" s="11" t="s">
        <v>123</v>
      </c>
      <c r="M387" s="54" t="s">
        <v>123</v>
      </c>
      <c r="N387" s="54" t="s">
        <v>123</v>
      </c>
      <c r="O387" s="1"/>
      <c r="P387" s="54" t="s">
        <v>123</v>
      </c>
      <c r="Q387" s="1"/>
      <c r="R387" s="54" t="s">
        <v>123</v>
      </c>
      <c r="S387" s="55" t="s">
        <v>123</v>
      </c>
      <c r="T387" s="1"/>
      <c r="U387" s="54" t="s">
        <v>123</v>
      </c>
      <c r="V387" s="54" t="s">
        <v>123</v>
      </c>
      <c r="W387" s="54" t="s">
        <v>123</v>
      </c>
      <c r="X387" s="1"/>
      <c r="Y387" s="54" t="s">
        <v>123</v>
      </c>
      <c r="Z387" s="54" t="s">
        <v>123</v>
      </c>
      <c r="AA387" s="54" t="s">
        <v>123</v>
      </c>
      <c r="AB387" s="54" t="s">
        <v>123</v>
      </c>
      <c r="AC387" s="54" t="s">
        <v>123</v>
      </c>
      <c r="AD387" s="54" t="s">
        <v>123</v>
      </c>
      <c r="AE387" s="54" t="s">
        <v>123</v>
      </c>
      <c r="AF387" s="54" t="s">
        <v>123</v>
      </c>
      <c r="AG387" s="1"/>
      <c r="AH387" s="54" t="s">
        <v>123</v>
      </c>
      <c r="AI387" s="54" t="s">
        <v>123</v>
      </c>
      <c r="AJ387" s="1"/>
      <c r="AK387" s="1"/>
      <c r="AL387" s="54" t="s">
        <v>123</v>
      </c>
      <c r="AM387" s="1"/>
      <c r="AN387" s="54" t="s">
        <v>123</v>
      </c>
      <c r="AO387" s="1"/>
      <c r="AP387" s="54" t="s">
        <v>123</v>
      </c>
      <c r="AQ387" s="1"/>
      <c r="AR387" s="1"/>
      <c r="AS387" s="1"/>
    </row>
    <row r="388" spans="1:45" x14ac:dyDescent="0.3">
      <c r="A388" s="1" t="str">
        <f t="shared" si="4"/>
        <v>Digitalizaciones de la institución [Hemeroteca Digital de Elda]</v>
      </c>
      <c r="B388" s="1" t="s">
        <v>891</v>
      </c>
      <c r="C388" s="1" t="s">
        <v>1467</v>
      </c>
      <c r="D388" s="1" t="s">
        <v>854</v>
      </c>
      <c r="E388" s="1" t="s">
        <v>892</v>
      </c>
      <c r="F388" s="56" t="s">
        <v>115</v>
      </c>
      <c r="G388" s="8" t="s">
        <v>611</v>
      </c>
      <c r="H388" s="8" t="s">
        <v>85</v>
      </c>
      <c r="I388" s="8" t="s">
        <v>2110</v>
      </c>
      <c r="J388" s="11" t="s">
        <v>123</v>
      </c>
      <c r="K388" s="11" t="s">
        <v>123</v>
      </c>
      <c r="L388" s="11" t="s">
        <v>123</v>
      </c>
      <c r="M388" s="54" t="s">
        <v>123</v>
      </c>
      <c r="N388" s="54" t="s">
        <v>123</v>
      </c>
      <c r="O388" s="1"/>
      <c r="P388" s="54" t="s">
        <v>123</v>
      </c>
      <c r="Q388" s="1"/>
      <c r="R388" s="54" t="s">
        <v>123</v>
      </c>
      <c r="S388" s="55" t="s">
        <v>123</v>
      </c>
      <c r="T388" s="1"/>
      <c r="U388" s="54" t="s">
        <v>123</v>
      </c>
      <c r="V388" s="54" t="s">
        <v>123</v>
      </c>
      <c r="W388" s="54" t="s">
        <v>123</v>
      </c>
      <c r="X388" s="1"/>
      <c r="Y388" s="54" t="s">
        <v>123</v>
      </c>
      <c r="Z388" s="54" t="s">
        <v>123</v>
      </c>
      <c r="AA388" s="54" t="s">
        <v>123</v>
      </c>
      <c r="AB388" s="54" t="s">
        <v>123</v>
      </c>
      <c r="AC388" s="54" t="s">
        <v>123</v>
      </c>
      <c r="AD388" s="54" t="s">
        <v>123</v>
      </c>
      <c r="AE388" s="54" t="s">
        <v>123</v>
      </c>
      <c r="AF388" s="54" t="s">
        <v>123</v>
      </c>
      <c r="AG388" s="1"/>
      <c r="AH388" s="54" t="s">
        <v>123</v>
      </c>
      <c r="AI388" s="54" t="s">
        <v>123</v>
      </c>
      <c r="AJ388" s="1"/>
      <c r="AK388" s="1"/>
      <c r="AL388" s="54" t="s">
        <v>123</v>
      </c>
      <c r="AM388" s="1"/>
      <c r="AN388" s="54" t="s">
        <v>123</v>
      </c>
      <c r="AO388" s="1"/>
      <c r="AP388" s="54" t="s">
        <v>123</v>
      </c>
      <c r="AQ388" s="1"/>
      <c r="AR388" s="1"/>
      <c r="AS388" s="1"/>
    </row>
    <row r="389" spans="1:45" x14ac:dyDescent="0.3">
      <c r="A389" s="1" t="str">
        <f t="shared" si="4"/>
        <v>Digitalizaciones de la institución [Hospital Real de la Universidad de Granada. Biblioteca]</v>
      </c>
      <c r="B389" s="1" t="s">
        <v>1902</v>
      </c>
      <c r="C389" s="1" t="s">
        <v>49</v>
      </c>
      <c r="D389" s="1" t="s">
        <v>854</v>
      </c>
      <c r="E389" s="1" t="s">
        <v>620</v>
      </c>
      <c r="F389" s="56" t="s">
        <v>115</v>
      </c>
      <c r="G389" s="8" t="s">
        <v>4</v>
      </c>
      <c r="H389" s="8" t="s">
        <v>55</v>
      </c>
      <c r="I389" s="8" t="s">
        <v>55</v>
      </c>
      <c r="J389" s="11" t="s">
        <v>123</v>
      </c>
      <c r="K389" s="11" t="s">
        <v>123</v>
      </c>
      <c r="L389" s="11" t="s">
        <v>123</v>
      </c>
      <c r="M389" s="54" t="s">
        <v>123</v>
      </c>
      <c r="N389" s="54" t="s">
        <v>123</v>
      </c>
      <c r="O389" s="1"/>
      <c r="P389" s="54" t="s">
        <v>123</v>
      </c>
      <c r="Q389" s="1"/>
      <c r="R389" s="54" t="s">
        <v>123</v>
      </c>
      <c r="S389" s="55" t="s">
        <v>123</v>
      </c>
      <c r="T389" s="1"/>
      <c r="U389" s="54" t="s">
        <v>123</v>
      </c>
      <c r="V389" s="54" t="s">
        <v>123</v>
      </c>
      <c r="W389" s="54" t="s">
        <v>123</v>
      </c>
      <c r="X389" s="1"/>
      <c r="Y389" s="54" t="s">
        <v>123</v>
      </c>
      <c r="Z389" s="54" t="s">
        <v>123</v>
      </c>
      <c r="AA389" s="54" t="s">
        <v>123</v>
      </c>
      <c r="AB389" s="54" t="s">
        <v>123</v>
      </c>
      <c r="AC389" s="54" t="s">
        <v>123</v>
      </c>
      <c r="AD389" s="54" t="s">
        <v>123</v>
      </c>
      <c r="AE389" s="54" t="s">
        <v>123</v>
      </c>
      <c r="AF389" s="54" t="s">
        <v>123</v>
      </c>
      <c r="AG389" s="1"/>
      <c r="AH389" s="54" t="s">
        <v>123</v>
      </c>
      <c r="AI389" s="54" t="s">
        <v>123</v>
      </c>
      <c r="AJ389" s="1"/>
      <c r="AK389" s="1"/>
      <c r="AL389" s="54" t="s">
        <v>123</v>
      </c>
      <c r="AM389" s="1"/>
      <c r="AN389" s="54" t="s">
        <v>123</v>
      </c>
      <c r="AO389" s="1"/>
      <c r="AP389" s="54" t="s">
        <v>123</v>
      </c>
      <c r="AQ389" s="1"/>
      <c r="AR389" s="1"/>
      <c r="AS389" s="1"/>
    </row>
    <row r="390" spans="1:45" x14ac:dyDescent="0.3">
      <c r="A390" s="1" t="str">
        <f t="shared" si="4"/>
        <v>Digitalizaciones de la institución [Institución de Cultura Marqués de Santillana]</v>
      </c>
      <c r="B390" s="1" t="s">
        <v>1147</v>
      </c>
      <c r="C390" s="1" t="s">
        <v>1897</v>
      </c>
      <c r="D390" s="1" t="s">
        <v>854</v>
      </c>
      <c r="E390" s="1" t="s">
        <v>371</v>
      </c>
      <c r="F390" s="56" t="s">
        <v>115</v>
      </c>
      <c r="G390" s="8" t="s">
        <v>15</v>
      </c>
      <c r="H390" s="8" t="s">
        <v>69</v>
      </c>
      <c r="I390" s="8" t="s">
        <v>69</v>
      </c>
      <c r="J390" s="11" t="s">
        <v>123</v>
      </c>
      <c r="K390" s="11" t="s">
        <v>123</v>
      </c>
      <c r="L390" s="11" t="s">
        <v>123</v>
      </c>
      <c r="M390" s="54" t="s">
        <v>123</v>
      </c>
      <c r="N390" s="54" t="s">
        <v>123</v>
      </c>
      <c r="O390" s="1"/>
      <c r="P390" s="54" t="s">
        <v>123</v>
      </c>
      <c r="Q390" s="1"/>
      <c r="R390" s="54" t="s">
        <v>123</v>
      </c>
      <c r="S390" s="55" t="s">
        <v>123</v>
      </c>
      <c r="T390" s="1"/>
      <c r="U390" s="54" t="s">
        <v>123</v>
      </c>
      <c r="V390" s="54" t="s">
        <v>123</v>
      </c>
      <c r="W390" s="54" t="s">
        <v>123</v>
      </c>
      <c r="X390" s="1"/>
      <c r="Y390" s="54" t="s">
        <v>123</v>
      </c>
      <c r="Z390" s="54" t="s">
        <v>123</v>
      </c>
      <c r="AA390" s="54" t="s">
        <v>123</v>
      </c>
      <c r="AB390" s="54" t="s">
        <v>123</v>
      </c>
      <c r="AC390" s="54" t="s">
        <v>123</v>
      </c>
      <c r="AD390" s="54" t="s">
        <v>123</v>
      </c>
      <c r="AE390" s="54" t="s">
        <v>123</v>
      </c>
      <c r="AF390" s="54" t="s">
        <v>123</v>
      </c>
      <c r="AG390" s="1"/>
      <c r="AH390" s="54" t="s">
        <v>123</v>
      </c>
      <c r="AI390" s="54" t="s">
        <v>123</v>
      </c>
      <c r="AJ390" s="1"/>
      <c r="AK390" s="1"/>
      <c r="AL390" s="54" t="s">
        <v>123</v>
      </c>
      <c r="AM390" s="1"/>
      <c r="AN390" s="54" t="s">
        <v>123</v>
      </c>
      <c r="AO390" s="1"/>
      <c r="AP390" s="54" t="s">
        <v>123</v>
      </c>
      <c r="AQ390" s="1"/>
      <c r="AR390" s="1"/>
      <c r="AS390" s="1"/>
    </row>
    <row r="391" spans="1:45" x14ac:dyDescent="0.3">
      <c r="A391" s="1" t="str">
        <f t="shared" si="4"/>
        <v>Digitalizaciones de la institución [Institución Milá y Fontanals de Investigación en Humanidades]</v>
      </c>
      <c r="B391" s="1" t="s">
        <v>903</v>
      </c>
      <c r="C391" s="1" t="s">
        <v>2042</v>
      </c>
      <c r="D391" s="1" t="s">
        <v>854</v>
      </c>
      <c r="E391" s="1" t="s">
        <v>899</v>
      </c>
      <c r="F391" s="56" t="s">
        <v>115</v>
      </c>
      <c r="G391" s="8" t="s">
        <v>16</v>
      </c>
      <c r="H391" s="8" t="s">
        <v>80</v>
      </c>
      <c r="I391" s="8" t="s">
        <v>80</v>
      </c>
      <c r="J391" s="11" t="s">
        <v>123</v>
      </c>
      <c r="K391" s="11" t="s">
        <v>123</v>
      </c>
      <c r="L391" s="11" t="s">
        <v>123</v>
      </c>
      <c r="M391" s="54" t="s">
        <v>123</v>
      </c>
      <c r="N391" s="54" t="s">
        <v>123</v>
      </c>
      <c r="O391" s="1"/>
      <c r="P391" s="54" t="s">
        <v>123</v>
      </c>
      <c r="Q391" s="1"/>
      <c r="R391" s="54" t="s">
        <v>123</v>
      </c>
      <c r="S391" s="55" t="s">
        <v>123</v>
      </c>
      <c r="T391" s="1"/>
      <c r="U391" s="54" t="s">
        <v>123</v>
      </c>
      <c r="V391" s="54" t="s">
        <v>123</v>
      </c>
      <c r="W391" s="54" t="s">
        <v>123</v>
      </c>
      <c r="X391" s="1"/>
      <c r="Y391" s="54" t="s">
        <v>123</v>
      </c>
      <c r="Z391" s="54" t="s">
        <v>123</v>
      </c>
      <c r="AA391" s="54" t="s">
        <v>123</v>
      </c>
      <c r="AB391" s="54" t="s">
        <v>123</v>
      </c>
      <c r="AC391" s="54" t="s">
        <v>123</v>
      </c>
      <c r="AD391" s="54" t="s">
        <v>123</v>
      </c>
      <c r="AE391" s="54" t="s">
        <v>123</v>
      </c>
      <c r="AF391" s="54" t="s">
        <v>123</v>
      </c>
      <c r="AG391" s="1"/>
      <c r="AH391" s="54" t="s">
        <v>123</v>
      </c>
      <c r="AI391" s="54" t="s">
        <v>123</v>
      </c>
      <c r="AJ391" s="1"/>
      <c r="AK391" s="1"/>
      <c r="AL391" s="54" t="s">
        <v>123</v>
      </c>
      <c r="AM391" s="1"/>
      <c r="AN391" s="54" t="s">
        <v>123</v>
      </c>
      <c r="AO391" s="1"/>
      <c r="AP391" s="54" t="s">
        <v>123</v>
      </c>
      <c r="AQ391" s="1"/>
      <c r="AR391" s="1"/>
      <c r="AS391" s="1"/>
    </row>
    <row r="392" spans="1:45" x14ac:dyDescent="0.3">
      <c r="A392" s="1" t="str">
        <f t="shared" si="4"/>
        <v>Digitalizaciones de la institución [Instituto Alicantino de Cultura (IAC) Juan Gil-Albert]</v>
      </c>
      <c r="B392" s="1" t="s">
        <v>2015</v>
      </c>
      <c r="C392" s="1" t="s">
        <v>1897</v>
      </c>
      <c r="D392" s="1" t="s">
        <v>854</v>
      </c>
      <c r="E392" s="1" t="s">
        <v>989</v>
      </c>
      <c r="F392" s="56" t="s">
        <v>115</v>
      </c>
      <c r="G392" s="8" t="s">
        <v>611</v>
      </c>
      <c r="H392" s="8" t="s">
        <v>85</v>
      </c>
      <c r="I392" s="8" t="s">
        <v>85</v>
      </c>
      <c r="J392" s="11" t="s">
        <v>123</v>
      </c>
      <c r="K392" s="11" t="s">
        <v>123</v>
      </c>
      <c r="L392" s="11" t="s">
        <v>123</v>
      </c>
      <c r="M392" s="54" t="s">
        <v>123</v>
      </c>
      <c r="N392" s="54" t="s">
        <v>123</v>
      </c>
      <c r="O392" s="1"/>
      <c r="P392" s="54" t="s">
        <v>123</v>
      </c>
      <c r="Q392" s="1"/>
      <c r="R392" s="54" t="s">
        <v>123</v>
      </c>
      <c r="S392" s="55" t="s">
        <v>123</v>
      </c>
      <c r="T392" s="1"/>
      <c r="U392" s="54" t="s">
        <v>123</v>
      </c>
      <c r="V392" s="54" t="s">
        <v>123</v>
      </c>
      <c r="W392" s="54" t="s">
        <v>123</v>
      </c>
      <c r="X392" s="1"/>
      <c r="Y392" s="54" t="s">
        <v>123</v>
      </c>
      <c r="Z392" s="54" t="s">
        <v>123</v>
      </c>
      <c r="AA392" s="54" t="s">
        <v>123</v>
      </c>
      <c r="AB392" s="54" t="s">
        <v>123</v>
      </c>
      <c r="AC392" s="54" t="s">
        <v>123</v>
      </c>
      <c r="AD392" s="54" t="s">
        <v>123</v>
      </c>
      <c r="AE392" s="54" t="s">
        <v>123</v>
      </c>
      <c r="AF392" s="54" t="s">
        <v>123</v>
      </c>
      <c r="AG392" s="1"/>
      <c r="AH392" s="54" t="s">
        <v>123</v>
      </c>
      <c r="AI392" s="54" t="s">
        <v>123</v>
      </c>
      <c r="AJ392" s="1"/>
      <c r="AK392" s="1"/>
      <c r="AL392" s="54" t="s">
        <v>123</v>
      </c>
      <c r="AM392" s="1"/>
      <c r="AN392" s="54" t="s">
        <v>123</v>
      </c>
      <c r="AO392" s="1"/>
      <c r="AP392" s="54" t="s">
        <v>123</v>
      </c>
      <c r="AQ392" s="1"/>
      <c r="AR392" s="1"/>
      <c r="AS392" s="1"/>
    </row>
    <row r="393" spans="1:45" x14ac:dyDescent="0.3">
      <c r="A393" s="1" t="str">
        <f t="shared" si="4"/>
        <v>Digitalizaciones de la institución [Instituto Botánico de Barcelona]</v>
      </c>
      <c r="B393" s="1" t="s">
        <v>1936</v>
      </c>
      <c r="C393" s="1" t="s">
        <v>2042</v>
      </c>
      <c r="D393" s="1" t="s">
        <v>854</v>
      </c>
      <c r="E393" s="1" t="s">
        <v>899</v>
      </c>
      <c r="F393" s="56" t="s">
        <v>115</v>
      </c>
      <c r="G393" s="8" t="s">
        <v>16</v>
      </c>
      <c r="H393" s="8" t="s">
        <v>80</v>
      </c>
      <c r="I393" s="8" t="s">
        <v>80</v>
      </c>
      <c r="J393" s="11" t="s">
        <v>123</v>
      </c>
      <c r="K393" s="11" t="s">
        <v>123</v>
      </c>
      <c r="L393" s="11" t="s">
        <v>123</v>
      </c>
      <c r="M393" s="54" t="s">
        <v>123</v>
      </c>
      <c r="N393" s="54" t="s">
        <v>123</v>
      </c>
      <c r="O393" s="1"/>
      <c r="P393" s="54" t="s">
        <v>123</v>
      </c>
      <c r="Q393" s="1"/>
      <c r="R393" s="54" t="s">
        <v>123</v>
      </c>
      <c r="S393" s="55" t="s">
        <v>123</v>
      </c>
      <c r="T393" s="1"/>
      <c r="U393" s="54" t="s">
        <v>123</v>
      </c>
      <c r="V393" s="54" t="s">
        <v>123</v>
      </c>
      <c r="W393" s="54" t="s">
        <v>123</v>
      </c>
      <c r="X393" s="1"/>
      <c r="Y393" s="54" t="s">
        <v>123</v>
      </c>
      <c r="Z393" s="54" t="s">
        <v>123</v>
      </c>
      <c r="AA393" s="54" t="s">
        <v>123</v>
      </c>
      <c r="AB393" s="54" t="s">
        <v>123</v>
      </c>
      <c r="AC393" s="54" t="s">
        <v>123</v>
      </c>
      <c r="AD393" s="54" t="s">
        <v>123</v>
      </c>
      <c r="AE393" s="54" t="s">
        <v>123</v>
      </c>
      <c r="AF393" s="54" t="s">
        <v>123</v>
      </c>
      <c r="AG393" s="1"/>
      <c r="AH393" s="54" t="s">
        <v>123</v>
      </c>
      <c r="AI393" s="54" t="s">
        <v>123</v>
      </c>
      <c r="AJ393" s="1"/>
      <c r="AK393" s="1"/>
      <c r="AL393" s="54" t="s">
        <v>123</v>
      </c>
      <c r="AM393" s="1"/>
      <c r="AN393" s="54" t="s">
        <v>123</v>
      </c>
      <c r="AO393" s="1"/>
      <c r="AP393" s="54" t="s">
        <v>123</v>
      </c>
      <c r="AQ393" s="1"/>
      <c r="AR393" s="1"/>
      <c r="AS393" s="1"/>
    </row>
    <row r="394" spans="1:45" x14ac:dyDescent="0.3">
      <c r="A394" s="1" t="str">
        <f t="shared" si="4"/>
        <v>Digitalizaciones de la institución [Instituto Cajal]</v>
      </c>
      <c r="B394" s="1" t="s">
        <v>900</v>
      </c>
      <c r="C394" s="1" t="s">
        <v>2042</v>
      </c>
      <c r="D394" s="1" t="s">
        <v>854</v>
      </c>
      <c r="E394" s="1" t="s">
        <v>899</v>
      </c>
      <c r="F394" s="56" t="s">
        <v>115</v>
      </c>
      <c r="G394" s="8" t="s">
        <v>93</v>
      </c>
      <c r="H394" s="8" t="s">
        <v>6</v>
      </c>
      <c r="I394" s="8" t="s">
        <v>6</v>
      </c>
      <c r="J394" s="11" t="s">
        <v>123</v>
      </c>
      <c r="K394" s="11" t="s">
        <v>123</v>
      </c>
      <c r="L394" s="11" t="s">
        <v>123</v>
      </c>
      <c r="M394" s="54" t="s">
        <v>123</v>
      </c>
      <c r="N394" s="54" t="s">
        <v>123</v>
      </c>
      <c r="O394" s="1"/>
      <c r="P394" s="54" t="s">
        <v>123</v>
      </c>
      <c r="Q394" s="1"/>
      <c r="R394" s="54" t="s">
        <v>123</v>
      </c>
      <c r="S394" s="55" t="s">
        <v>123</v>
      </c>
      <c r="T394" s="1"/>
      <c r="U394" s="54" t="s">
        <v>123</v>
      </c>
      <c r="V394" s="54" t="s">
        <v>123</v>
      </c>
      <c r="W394" s="54" t="s">
        <v>123</v>
      </c>
      <c r="X394" s="1"/>
      <c r="Y394" s="54" t="s">
        <v>123</v>
      </c>
      <c r="Z394" s="54" t="s">
        <v>123</v>
      </c>
      <c r="AA394" s="54" t="s">
        <v>123</v>
      </c>
      <c r="AB394" s="54" t="s">
        <v>123</v>
      </c>
      <c r="AC394" s="54" t="s">
        <v>123</v>
      </c>
      <c r="AD394" s="54" t="s">
        <v>123</v>
      </c>
      <c r="AE394" s="54" t="s">
        <v>123</v>
      </c>
      <c r="AF394" s="54" t="s">
        <v>123</v>
      </c>
      <c r="AG394" s="1"/>
      <c r="AH394" s="54" t="s">
        <v>123</v>
      </c>
      <c r="AI394" s="54" t="s">
        <v>123</v>
      </c>
      <c r="AJ394" s="1"/>
      <c r="AK394" s="1"/>
      <c r="AL394" s="54" t="s">
        <v>123</v>
      </c>
      <c r="AM394" s="1"/>
      <c r="AN394" s="54" t="s">
        <v>123</v>
      </c>
      <c r="AO394" s="1"/>
      <c r="AP394" s="54" t="s">
        <v>123</v>
      </c>
      <c r="AQ394" s="1"/>
      <c r="AR394" s="1"/>
      <c r="AS394" s="1"/>
    </row>
    <row r="395" spans="1:45" x14ac:dyDescent="0.3">
      <c r="A395" s="1" t="str">
        <f t="shared" si="4"/>
        <v>Digitalizaciones de la institución [Instituto Catalán Internacional por la paz]</v>
      </c>
      <c r="B395" s="1" t="s">
        <v>1889</v>
      </c>
      <c r="C395" s="1" t="s">
        <v>1882</v>
      </c>
      <c r="D395" s="1" t="s">
        <v>854</v>
      </c>
      <c r="E395" s="1" t="s">
        <v>599</v>
      </c>
      <c r="F395" s="56" t="s">
        <v>115</v>
      </c>
      <c r="G395" s="8" t="s">
        <v>16</v>
      </c>
      <c r="H395" s="8" t="s">
        <v>80</v>
      </c>
      <c r="I395" s="8" t="s">
        <v>80</v>
      </c>
      <c r="J395" s="11" t="s">
        <v>123</v>
      </c>
      <c r="K395" s="11" t="s">
        <v>123</v>
      </c>
      <c r="L395" s="11" t="s">
        <v>123</v>
      </c>
      <c r="M395" s="54" t="s">
        <v>123</v>
      </c>
      <c r="N395" s="54" t="s">
        <v>123</v>
      </c>
      <c r="O395" s="1"/>
      <c r="P395" s="54" t="s">
        <v>123</v>
      </c>
      <c r="Q395" s="1"/>
      <c r="R395" s="54" t="s">
        <v>123</v>
      </c>
      <c r="S395" s="55" t="s">
        <v>123</v>
      </c>
      <c r="T395" s="1"/>
      <c r="U395" s="54" t="s">
        <v>123</v>
      </c>
      <c r="V395" s="54" t="s">
        <v>123</v>
      </c>
      <c r="W395" s="54" t="s">
        <v>123</v>
      </c>
      <c r="X395" s="1"/>
      <c r="Y395" s="54" t="s">
        <v>123</v>
      </c>
      <c r="Z395" s="54" t="s">
        <v>123</v>
      </c>
      <c r="AA395" s="54" t="s">
        <v>123</v>
      </c>
      <c r="AB395" s="54" t="s">
        <v>123</v>
      </c>
      <c r="AC395" s="54" t="s">
        <v>123</v>
      </c>
      <c r="AD395" s="54" t="s">
        <v>123</v>
      </c>
      <c r="AE395" s="54" t="s">
        <v>123</v>
      </c>
      <c r="AF395" s="54" t="s">
        <v>123</v>
      </c>
      <c r="AG395" s="1"/>
      <c r="AH395" s="54" t="s">
        <v>123</v>
      </c>
      <c r="AI395" s="54" t="s">
        <v>123</v>
      </c>
      <c r="AJ395" s="1"/>
      <c r="AK395" s="1"/>
      <c r="AL395" s="54" t="s">
        <v>123</v>
      </c>
      <c r="AM395" s="1"/>
      <c r="AN395" s="54" t="s">
        <v>123</v>
      </c>
      <c r="AO395" s="1"/>
      <c r="AP395" s="54" t="s">
        <v>123</v>
      </c>
      <c r="AQ395" s="1"/>
      <c r="AR395" s="1"/>
      <c r="AS395" s="1"/>
    </row>
    <row r="396" spans="1:45" x14ac:dyDescent="0.3">
      <c r="A396" s="1" t="str">
        <f t="shared" si="4"/>
        <v>Digitalizaciones de la institución [Instituto de Agroquímica y Tecnología de los Alimentos]</v>
      </c>
      <c r="B396" s="1" t="s">
        <v>909</v>
      </c>
      <c r="C396" s="1" t="s">
        <v>2042</v>
      </c>
      <c r="D396" s="1" t="s">
        <v>854</v>
      </c>
      <c r="E396" s="1" t="s">
        <v>899</v>
      </c>
      <c r="F396" s="56" t="s">
        <v>115</v>
      </c>
      <c r="G396" s="8" t="s">
        <v>611</v>
      </c>
      <c r="H396" s="8" t="s">
        <v>11</v>
      </c>
      <c r="I396" s="8" t="s">
        <v>2140</v>
      </c>
      <c r="J396" s="11" t="s">
        <v>123</v>
      </c>
      <c r="K396" s="11" t="s">
        <v>123</v>
      </c>
      <c r="L396" s="11" t="s">
        <v>123</v>
      </c>
      <c r="M396" s="54" t="s">
        <v>123</v>
      </c>
      <c r="N396" s="54" t="s">
        <v>123</v>
      </c>
      <c r="O396" s="1"/>
      <c r="P396" s="54" t="s">
        <v>123</v>
      </c>
      <c r="Q396" s="1"/>
      <c r="R396" s="54" t="s">
        <v>123</v>
      </c>
      <c r="S396" s="55" t="s">
        <v>123</v>
      </c>
      <c r="T396" s="1"/>
      <c r="U396" s="54" t="s">
        <v>123</v>
      </c>
      <c r="V396" s="54" t="s">
        <v>123</v>
      </c>
      <c r="W396" s="54" t="s">
        <v>123</v>
      </c>
      <c r="X396" s="1"/>
      <c r="Y396" s="54" t="s">
        <v>123</v>
      </c>
      <c r="Z396" s="54" t="s">
        <v>123</v>
      </c>
      <c r="AA396" s="54" t="s">
        <v>123</v>
      </c>
      <c r="AB396" s="54" t="s">
        <v>123</v>
      </c>
      <c r="AC396" s="54" t="s">
        <v>123</v>
      </c>
      <c r="AD396" s="54" t="s">
        <v>123</v>
      </c>
      <c r="AE396" s="54" t="s">
        <v>123</v>
      </c>
      <c r="AF396" s="54" t="s">
        <v>123</v>
      </c>
      <c r="AG396" s="1"/>
      <c r="AH396" s="54" t="s">
        <v>123</v>
      </c>
      <c r="AI396" s="54" t="s">
        <v>123</v>
      </c>
      <c r="AJ396" s="1"/>
      <c r="AK396" s="1"/>
      <c r="AL396" s="54" t="s">
        <v>123</v>
      </c>
      <c r="AM396" s="1"/>
      <c r="AN396" s="54" t="s">
        <v>123</v>
      </c>
      <c r="AO396" s="1"/>
      <c r="AP396" s="54" t="s">
        <v>123</v>
      </c>
      <c r="AQ396" s="1"/>
      <c r="AR396" s="1"/>
      <c r="AS396" s="1"/>
    </row>
    <row r="397" spans="1:45" x14ac:dyDescent="0.3">
      <c r="A397" s="1" t="str">
        <f t="shared" si="4"/>
        <v>Digitalizaciones de la institución [Instituto de Ciencias Agrarias]</v>
      </c>
      <c r="B397" s="1" t="s">
        <v>913</v>
      </c>
      <c r="C397" s="1" t="s">
        <v>2042</v>
      </c>
      <c r="D397" s="1" t="s">
        <v>854</v>
      </c>
      <c r="E397" s="1" t="s">
        <v>899</v>
      </c>
      <c r="F397" s="56" t="s">
        <v>115</v>
      </c>
      <c r="G397" s="8" t="s">
        <v>93</v>
      </c>
      <c r="H397" s="8" t="s">
        <v>6</v>
      </c>
      <c r="I397" s="8" t="s">
        <v>6</v>
      </c>
      <c r="J397" s="11" t="s">
        <v>123</v>
      </c>
      <c r="K397" s="11" t="s">
        <v>123</v>
      </c>
      <c r="L397" s="11" t="s">
        <v>123</v>
      </c>
      <c r="M397" s="54" t="s">
        <v>123</v>
      </c>
      <c r="N397" s="54" t="s">
        <v>123</v>
      </c>
      <c r="O397" s="1"/>
      <c r="P397" s="54" t="s">
        <v>123</v>
      </c>
      <c r="Q397" s="1"/>
      <c r="R397" s="54" t="s">
        <v>123</v>
      </c>
      <c r="S397" s="55" t="s">
        <v>123</v>
      </c>
      <c r="T397" s="1"/>
      <c r="U397" s="54" t="s">
        <v>123</v>
      </c>
      <c r="V397" s="54" t="s">
        <v>123</v>
      </c>
      <c r="W397" s="54" t="s">
        <v>123</v>
      </c>
      <c r="X397" s="1"/>
      <c r="Y397" s="54" t="s">
        <v>123</v>
      </c>
      <c r="Z397" s="54" t="s">
        <v>123</v>
      </c>
      <c r="AA397" s="54" t="s">
        <v>123</v>
      </c>
      <c r="AB397" s="54" t="s">
        <v>123</v>
      </c>
      <c r="AC397" s="54" t="s">
        <v>123</v>
      </c>
      <c r="AD397" s="54" t="s">
        <v>123</v>
      </c>
      <c r="AE397" s="54" t="s">
        <v>123</v>
      </c>
      <c r="AF397" s="54" t="s">
        <v>123</v>
      </c>
      <c r="AG397" s="1"/>
      <c r="AH397" s="54" t="s">
        <v>123</v>
      </c>
      <c r="AI397" s="54" t="s">
        <v>123</v>
      </c>
      <c r="AJ397" s="1"/>
      <c r="AK397" s="1"/>
      <c r="AL397" s="54" t="s">
        <v>123</v>
      </c>
      <c r="AM397" s="1"/>
      <c r="AN397" s="54" t="s">
        <v>123</v>
      </c>
      <c r="AO397" s="1"/>
      <c r="AP397" s="54" t="s">
        <v>123</v>
      </c>
      <c r="AQ397" s="1"/>
      <c r="AR397" s="1"/>
      <c r="AS397" s="1"/>
    </row>
    <row r="398" spans="1:45" x14ac:dyDescent="0.3">
      <c r="A398" s="1" t="str">
        <f t="shared" si="4"/>
        <v>Digitalizaciones de la institución [Instituto de Educación Secundaria Alfonso X el Sabio (Murcia)]</v>
      </c>
      <c r="B398" s="1" t="s">
        <v>1651</v>
      </c>
      <c r="C398" s="1" t="s">
        <v>37</v>
      </c>
      <c r="D398" s="1" t="s">
        <v>854</v>
      </c>
      <c r="E398" s="1" t="s">
        <v>163</v>
      </c>
      <c r="F398" s="56" t="s">
        <v>115</v>
      </c>
      <c r="G398" s="8" t="s">
        <v>94</v>
      </c>
      <c r="H398" s="8" t="s">
        <v>12</v>
      </c>
      <c r="I398" s="8" t="s">
        <v>12</v>
      </c>
      <c r="J398" s="11" t="s">
        <v>123</v>
      </c>
      <c r="K398" s="11" t="s">
        <v>123</v>
      </c>
      <c r="L398" s="11" t="s">
        <v>123</v>
      </c>
      <c r="M398" s="54" t="s">
        <v>123</v>
      </c>
      <c r="N398" s="54" t="s">
        <v>123</v>
      </c>
      <c r="O398" s="1"/>
      <c r="P398" s="54" t="s">
        <v>123</v>
      </c>
      <c r="Q398" s="1"/>
      <c r="R398" s="54" t="s">
        <v>123</v>
      </c>
      <c r="S398" s="55" t="s">
        <v>123</v>
      </c>
      <c r="T398" s="1"/>
      <c r="U398" s="54" t="s">
        <v>123</v>
      </c>
      <c r="V398" s="54" t="s">
        <v>123</v>
      </c>
      <c r="W398" s="54" t="s">
        <v>123</v>
      </c>
      <c r="X398" s="1"/>
      <c r="Y398" s="54" t="s">
        <v>123</v>
      </c>
      <c r="Z398" s="54" t="s">
        <v>123</v>
      </c>
      <c r="AA398" s="54" t="s">
        <v>123</v>
      </c>
      <c r="AB398" s="54" t="s">
        <v>123</v>
      </c>
      <c r="AC398" s="54" t="s">
        <v>123</v>
      </c>
      <c r="AD398" s="54" t="s">
        <v>123</v>
      </c>
      <c r="AE398" s="54" t="s">
        <v>123</v>
      </c>
      <c r="AF398" s="54" t="s">
        <v>123</v>
      </c>
      <c r="AG398" s="1"/>
      <c r="AH398" s="54" t="s">
        <v>123</v>
      </c>
      <c r="AI398" s="54" t="s">
        <v>123</v>
      </c>
      <c r="AJ398" s="1"/>
      <c r="AK398" s="1"/>
      <c r="AL398" s="54" t="s">
        <v>123</v>
      </c>
      <c r="AM398" s="1"/>
      <c r="AN398" s="54" t="s">
        <v>123</v>
      </c>
      <c r="AO398" s="1"/>
      <c r="AP398" s="54" t="s">
        <v>123</v>
      </c>
      <c r="AQ398" s="1"/>
      <c r="AR398" s="1"/>
      <c r="AS398" s="1"/>
    </row>
    <row r="399" spans="1:45" x14ac:dyDescent="0.3">
      <c r="A399" s="1" t="str">
        <f t="shared" si="4"/>
        <v>Digitalizaciones de la institución [Instituto de Educación Secundaria Cardenal Cisneros]</v>
      </c>
      <c r="B399" s="1" t="s">
        <v>886</v>
      </c>
      <c r="C399" s="1" t="s">
        <v>37</v>
      </c>
      <c r="D399" s="1" t="s">
        <v>854</v>
      </c>
      <c r="E399" s="1" t="s">
        <v>1587</v>
      </c>
      <c r="F399" s="56" t="s">
        <v>115</v>
      </c>
      <c r="G399" s="8" t="s">
        <v>93</v>
      </c>
      <c r="H399" s="8" t="s">
        <v>6</v>
      </c>
      <c r="I399" s="8" t="s">
        <v>6</v>
      </c>
      <c r="J399" s="11" t="s">
        <v>123</v>
      </c>
      <c r="K399" s="11" t="s">
        <v>123</v>
      </c>
      <c r="L399" s="11" t="s">
        <v>123</v>
      </c>
      <c r="M399" s="54" t="s">
        <v>123</v>
      </c>
      <c r="N399" s="54" t="s">
        <v>123</v>
      </c>
      <c r="O399" s="1"/>
      <c r="P399" s="54" t="s">
        <v>123</v>
      </c>
      <c r="Q399" s="1"/>
      <c r="R399" s="54" t="s">
        <v>123</v>
      </c>
      <c r="S399" s="55" t="s">
        <v>123</v>
      </c>
      <c r="T399" s="1"/>
      <c r="U399" s="54" t="s">
        <v>123</v>
      </c>
      <c r="V399" s="54" t="s">
        <v>123</v>
      </c>
      <c r="W399" s="54" t="s">
        <v>123</v>
      </c>
      <c r="X399" s="1"/>
      <c r="Y399" s="54" t="s">
        <v>123</v>
      </c>
      <c r="Z399" s="54" t="s">
        <v>123</v>
      </c>
      <c r="AA399" s="54" t="s">
        <v>123</v>
      </c>
      <c r="AB399" s="54" t="s">
        <v>123</v>
      </c>
      <c r="AC399" s="54" t="s">
        <v>123</v>
      </c>
      <c r="AD399" s="54" t="s">
        <v>123</v>
      </c>
      <c r="AE399" s="54" t="s">
        <v>123</v>
      </c>
      <c r="AF399" s="54" t="s">
        <v>123</v>
      </c>
      <c r="AG399" s="1"/>
      <c r="AH399" s="54" t="s">
        <v>123</v>
      </c>
      <c r="AI399" s="54" t="s">
        <v>123</v>
      </c>
      <c r="AJ399" s="1"/>
      <c r="AK399" s="1"/>
      <c r="AL399" s="54" t="s">
        <v>123</v>
      </c>
      <c r="AM399" s="1"/>
      <c r="AN399" s="54" t="s">
        <v>123</v>
      </c>
      <c r="AO399" s="1"/>
      <c r="AP399" s="54" t="s">
        <v>123</v>
      </c>
      <c r="AQ399" s="1"/>
      <c r="AR399" s="1"/>
      <c r="AS399" s="1"/>
    </row>
    <row r="400" spans="1:45" x14ac:dyDescent="0.3">
      <c r="A400" s="1" t="str">
        <f t="shared" si="4"/>
        <v>Digitalizaciones de la institución [Instituto de Educación Secundaria Cervantes]</v>
      </c>
      <c r="B400" s="1" t="s">
        <v>1653</v>
      </c>
      <c r="C400" s="1" t="s">
        <v>37</v>
      </c>
      <c r="D400" s="1" t="s">
        <v>854</v>
      </c>
      <c r="E400" s="1" t="s">
        <v>163</v>
      </c>
      <c r="F400" s="56" t="s">
        <v>115</v>
      </c>
      <c r="G400" s="8" t="s">
        <v>93</v>
      </c>
      <c r="H400" s="8" t="s">
        <v>6</v>
      </c>
      <c r="I400" s="8" t="s">
        <v>6</v>
      </c>
      <c r="J400" s="11" t="s">
        <v>123</v>
      </c>
      <c r="K400" s="11" t="s">
        <v>123</v>
      </c>
      <c r="L400" s="11" t="s">
        <v>123</v>
      </c>
      <c r="M400" s="54" t="s">
        <v>123</v>
      </c>
      <c r="N400" s="54" t="s">
        <v>123</v>
      </c>
      <c r="O400" s="1"/>
      <c r="P400" s="54" t="s">
        <v>123</v>
      </c>
      <c r="Q400" s="1"/>
      <c r="R400" s="54" t="s">
        <v>123</v>
      </c>
      <c r="S400" s="55" t="s">
        <v>123</v>
      </c>
      <c r="T400" s="1"/>
      <c r="U400" s="54" t="s">
        <v>123</v>
      </c>
      <c r="V400" s="54" t="s">
        <v>123</v>
      </c>
      <c r="W400" s="54" t="s">
        <v>123</v>
      </c>
      <c r="X400" s="1"/>
      <c r="Y400" s="54" t="s">
        <v>123</v>
      </c>
      <c r="Z400" s="54" t="s">
        <v>123</v>
      </c>
      <c r="AA400" s="54" t="s">
        <v>123</v>
      </c>
      <c r="AB400" s="54" t="s">
        <v>123</v>
      </c>
      <c r="AC400" s="54" t="s">
        <v>123</v>
      </c>
      <c r="AD400" s="54" t="s">
        <v>123</v>
      </c>
      <c r="AE400" s="54" t="s">
        <v>123</v>
      </c>
      <c r="AF400" s="54" t="s">
        <v>123</v>
      </c>
      <c r="AG400" s="1"/>
      <c r="AH400" s="54" t="s">
        <v>123</v>
      </c>
      <c r="AI400" s="54" t="s">
        <v>123</v>
      </c>
      <c r="AJ400" s="1"/>
      <c r="AK400" s="1"/>
      <c r="AL400" s="54" t="s">
        <v>123</v>
      </c>
      <c r="AM400" s="1"/>
      <c r="AN400" s="54" t="s">
        <v>123</v>
      </c>
      <c r="AO400" s="1"/>
      <c r="AP400" s="54" t="s">
        <v>123</v>
      </c>
      <c r="AQ400" s="1"/>
      <c r="AR400" s="1"/>
      <c r="AS400" s="1"/>
    </row>
    <row r="401" spans="1:45" x14ac:dyDescent="0.3">
      <c r="A401" s="1" t="str">
        <f t="shared" si="4"/>
        <v>Digitalizaciones de la institución [Instituto de Educación Secundaria El Greco]</v>
      </c>
      <c r="B401" s="1" t="s">
        <v>1654</v>
      </c>
      <c r="C401" s="1" t="s">
        <v>37</v>
      </c>
      <c r="D401" s="1" t="s">
        <v>854</v>
      </c>
      <c r="E401" s="1" t="s">
        <v>163</v>
      </c>
      <c r="F401" s="56" t="s">
        <v>115</v>
      </c>
      <c r="G401" s="8" t="s">
        <v>15</v>
      </c>
      <c r="H401" s="8" t="s">
        <v>70</v>
      </c>
      <c r="I401" s="8" t="s">
        <v>70</v>
      </c>
      <c r="J401" s="11" t="s">
        <v>123</v>
      </c>
      <c r="K401" s="11" t="s">
        <v>123</v>
      </c>
      <c r="L401" s="11" t="s">
        <v>123</v>
      </c>
      <c r="M401" s="54" t="s">
        <v>123</v>
      </c>
      <c r="N401" s="54" t="s">
        <v>123</v>
      </c>
      <c r="O401" s="1"/>
      <c r="P401" s="54" t="s">
        <v>123</v>
      </c>
      <c r="Q401" s="1"/>
      <c r="R401" s="54" t="s">
        <v>123</v>
      </c>
      <c r="S401" s="55" t="s">
        <v>123</v>
      </c>
      <c r="T401" s="1"/>
      <c r="U401" s="54" t="s">
        <v>123</v>
      </c>
      <c r="V401" s="54" t="s">
        <v>123</v>
      </c>
      <c r="W401" s="54" t="s">
        <v>123</v>
      </c>
      <c r="X401" s="1"/>
      <c r="Y401" s="54" t="s">
        <v>123</v>
      </c>
      <c r="Z401" s="54" t="s">
        <v>123</v>
      </c>
      <c r="AA401" s="54" t="s">
        <v>123</v>
      </c>
      <c r="AB401" s="54" t="s">
        <v>123</v>
      </c>
      <c r="AC401" s="54" t="s">
        <v>123</v>
      </c>
      <c r="AD401" s="54" t="s">
        <v>123</v>
      </c>
      <c r="AE401" s="54" t="s">
        <v>123</v>
      </c>
      <c r="AF401" s="54" t="s">
        <v>123</v>
      </c>
      <c r="AG401" s="1"/>
      <c r="AH401" s="54" t="s">
        <v>123</v>
      </c>
      <c r="AI401" s="54" t="s">
        <v>123</v>
      </c>
      <c r="AJ401" s="1"/>
      <c r="AK401" s="1"/>
      <c r="AL401" s="54" t="s">
        <v>123</v>
      </c>
      <c r="AM401" s="1"/>
      <c r="AN401" s="54" t="s">
        <v>123</v>
      </c>
      <c r="AO401" s="1"/>
      <c r="AP401" s="54" t="s">
        <v>123</v>
      </c>
      <c r="AQ401" s="1"/>
      <c r="AR401" s="1"/>
      <c r="AS401" s="1"/>
    </row>
    <row r="402" spans="1:45" x14ac:dyDescent="0.3">
      <c r="A402" s="1" t="str">
        <f t="shared" si="4"/>
        <v>Digitalizaciones de la institución [Instituto de Educación Secundaria Isabel la Católica]</v>
      </c>
      <c r="B402" s="1" t="s">
        <v>1655</v>
      </c>
      <c r="C402" s="1" t="s">
        <v>37</v>
      </c>
      <c r="D402" s="1" t="s">
        <v>854</v>
      </c>
      <c r="E402" s="1" t="s">
        <v>163</v>
      </c>
      <c r="F402" s="56" t="s">
        <v>115</v>
      </c>
      <c r="G402" s="8" t="s">
        <v>93</v>
      </c>
      <c r="H402" s="8" t="s">
        <v>6</v>
      </c>
      <c r="I402" s="8" t="s">
        <v>6</v>
      </c>
      <c r="J402" s="11" t="s">
        <v>123</v>
      </c>
      <c r="K402" s="11" t="s">
        <v>123</v>
      </c>
      <c r="L402" s="11" t="s">
        <v>123</v>
      </c>
      <c r="M402" s="54" t="s">
        <v>123</v>
      </c>
      <c r="N402" s="54" t="s">
        <v>123</v>
      </c>
      <c r="O402" s="1"/>
      <c r="P402" s="54" t="s">
        <v>123</v>
      </c>
      <c r="Q402" s="1"/>
      <c r="R402" s="54" t="s">
        <v>123</v>
      </c>
      <c r="S402" s="55" t="s">
        <v>123</v>
      </c>
      <c r="T402" s="1"/>
      <c r="U402" s="54" t="s">
        <v>123</v>
      </c>
      <c r="V402" s="54" t="s">
        <v>123</v>
      </c>
      <c r="W402" s="54" t="s">
        <v>123</v>
      </c>
      <c r="X402" s="1"/>
      <c r="Y402" s="54" t="s">
        <v>123</v>
      </c>
      <c r="Z402" s="54" t="s">
        <v>123</v>
      </c>
      <c r="AA402" s="54" t="s">
        <v>123</v>
      </c>
      <c r="AB402" s="54" t="s">
        <v>123</v>
      </c>
      <c r="AC402" s="54" t="s">
        <v>123</v>
      </c>
      <c r="AD402" s="54" t="s">
        <v>123</v>
      </c>
      <c r="AE402" s="54" t="s">
        <v>123</v>
      </c>
      <c r="AF402" s="54" t="s">
        <v>123</v>
      </c>
      <c r="AG402" s="1"/>
      <c r="AH402" s="54" t="s">
        <v>123</v>
      </c>
      <c r="AI402" s="54" t="s">
        <v>123</v>
      </c>
      <c r="AJ402" s="1"/>
      <c r="AK402" s="1"/>
      <c r="AL402" s="54" t="s">
        <v>123</v>
      </c>
      <c r="AM402" s="1"/>
      <c r="AN402" s="54" t="s">
        <v>123</v>
      </c>
      <c r="AO402" s="1"/>
      <c r="AP402" s="54" t="s">
        <v>123</v>
      </c>
      <c r="AQ402" s="1"/>
      <c r="AR402" s="1"/>
      <c r="AS402" s="1"/>
    </row>
    <row r="403" spans="1:45" x14ac:dyDescent="0.3">
      <c r="A403" s="1" t="str">
        <f t="shared" si="4"/>
        <v>Digitalizaciones de la institución [Instituto de Educación Secundaria San Isidro (Madrid)]</v>
      </c>
      <c r="B403" s="1" t="s">
        <v>1656</v>
      </c>
      <c r="C403" s="1" t="s">
        <v>37</v>
      </c>
      <c r="D403" s="1" t="s">
        <v>854</v>
      </c>
      <c r="E403" s="1" t="s">
        <v>163</v>
      </c>
      <c r="F403" s="56" t="s">
        <v>115</v>
      </c>
      <c r="G403" s="8" t="s">
        <v>93</v>
      </c>
      <c r="H403" s="8" t="s">
        <v>6</v>
      </c>
      <c r="I403" s="8" t="s">
        <v>6</v>
      </c>
      <c r="J403" s="11" t="s">
        <v>123</v>
      </c>
      <c r="K403" s="11" t="s">
        <v>123</v>
      </c>
      <c r="L403" s="11" t="s">
        <v>123</v>
      </c>
      <c r="M403" s="54" t="s">
        <v>123</v>
      </c>
      <c r="N403" s="54" t="s">
        <v>123</v>
      </c>
      <c r="O403" s="1"/>
      <c r="P403" s="54" t="s">
        <v>123</v>
      </c>
      <c r="Q403" s="1"/>
      <c r="R403" s="54" t="s">
        <v>123</v>
      </c>
      <c r="S403" s="55" t="s">
        <v>123</v>
      </c>
      <c r="T403" s="1"/>
      <c r="U403" s="54" t="s">
        <v>123</v>
      </c>
      <c r="V403" s="54" t="s">
        <v>123</v>
      </c>
      <c r="W403" s="54" t="s">
        <v>123</v>
      </c>
      <c r="X403" s="1"/>
      <c r="Y403" s="54" t="s">
        <v>123</v>
      </c>
      <c r="Z403" s="54" t="s">
        <v>123</v>
      </c>
      <c r="AA403" s="54" t="s">
        <v>123</v>
      </c>
      <c r="AB403" s="54" t="s">
        <v>123</v>
      </c>
      <c r="AC403" s="54" t="s">
        <v>123</v>
      </c>
      <c r="AD403" s="54" t="s">
        <v>123</v>
      </c>
      <c r="AE403" s="54" t="s">
        <v>123</v>
      </c>
      <c r="AF403" s="54" t="s">
        <v>123</v>
      </c>
      <c r="AG403" s="1"/>
      <c r="AH403" s="54" t="s">
        <v>123</v>
      </c>
      <c r="AI403" s="54" t="s">
        <v>123</v>
      </c>
      <c r="AJ403" s="1"/>
      <c r="AK403" s="1"/>
      <c r="AL403" s="54" t="s">
        <v>123</v>
      </c>
      <c r="AM403" s="1"/>
      <c r="AN403" s="54" t="s">
        <v>123</v>
      </c>
      <c r="AO403" s="1"/>
      <c r="AP403" s="54" t="s">
        <v>123</v>
      </c>
      <c r="AQ403" s="1"/>
      <c r="AR403" s="1"/>
      <c r="AS403" s="1"/>
    </row>
    <row r="404" spans="1:45" x14ac:dyDescent="0.3">
      <c r="A404" s="1" t="str">
        <f t="shared" ref="A404:A467" si="5">"Digitalizaciones de la institución [" &amp; B404 &amp; "]"</f>
        <v>Digitalizaciones de la institución [Instituto de Estudios Altoaragoneses]</v>
      </c>
      <c r="B404" s="8" t="s">
        <v>1657</v>
      </c>
      <c r="C404" s="1" t="s">
        <v>2041</v>
      </c>
      <c r="D404" s="1" t="s">
        <v>854</v>
      </c>
      <c r="E404" s="1" t="s">
        <v>205</v>
      </c>
      <c r="F404" s="56" t="s">
        <v>115</v>
      </c>
      <c r="G404" s="8" t="s">
        <v>13</v>
      </c>
      <c r="H404" s="8" t="s">
        <v>60</v>
      </c>
      <c r="I404" s="8" t="s">
        <v>60</v>
      </c>
      <c r="J404" s="11" t="s">
        <v>123</v>
      </c>
      <c r="K404" s="11" t="s">
        <v>123</v>
      </c>
      <c r="L404" s="11" t="s">
        <v>123</v>
      </c>
      <c r="M404" s="54" t="s">
        <v>123</v>
      </c>
      <c r="N404" s="54" t="s">
        <v>123</v>
      </c>
      <c r="O404" s="1"/>
      <c r="P404" s="54" t="s">
        <v>123</v>
      </c>
      <c r="Q404" s="1"/>
      <c r="R404" s="54" t="s">
        <v>123</v>
      </c>
      <c r="S404" s="55" t="s">
        <v>123</v>
      </c>
      <c r="T404" s="1"/>
      <c r="U404" s="54" t="s">
        <v>123</v>
      </c>
      <c r="V404" s="54" t="s">
        <v>123</v>
      </c>
      <c r="W404" s="54" t="s">
        <v>123</v>
      </c>
      <c r="X404" s="1"/>
      <c r="Y404" s="54" t="s">
        <v>123</v>
      </c>
      <c r="Z404" s="54" t="s">
        <v>123</v>
      </c>
      <c r="AA404" s="54" t="s">
        <v>123</v>
      </c>
      <c r="AB404" s="54" t="s">
        <v>123</v>
      </c>
      <c r="AC404" s="54" t="s">
        <v>123</v>
      </c>
      <c r="AD404" s="54" t="s">
        <v>123</v>
      </c>
      <c r="AE404" s="54" t="s">
        <v>123</v>
      </c>
      <c r="AF404" s="54" t="s">
        <v>123</v>
      </c>
      <c r="AG404" s="1"/>
      <c r="AH404" s="54" t="s">
        <v>123</v>
      </c>
      <c r="AI404" s="54" t="s">
        <v>123</v>
      </c>
      <c r="AJ404" s="1"/>
      <c r="AK404" s="1"/>
      <c r="AL404" s="54" t="s">
        <v>123</v>
      </c>
      <c r="AM404" s="1"/>
      <c r="AN404" s="54" t="s">
        <v>123</v>
      </c>
      <c r="AO404" s="1"/>
      <c r="AP404" s="54" t="s">
        <v>123</v>
      </c>
      <c r="AQ404" s="1"/>
      <c r="AR404" s="1"/>
      <c r="AS404" s="1"/>
    </row>
    <row r="405" spans="1:45" ht="28.8" x14ac:dyDescent="0.3">
      <c r="A405" s="1" t="str">
        <f t="shared" si="5"/>
        <v>Digitalizaciones de la institución [Instituto de Estudios Gallegos Padre Sarmiento]</v>
      </c>
      <c r="B405" s="1" t="s">
        <v>674</v>
      </c>
      <c r="C405" s="1" t="s">
        <v>2042</v>
      </c>
      <c r="D405" s="1" t="s">
        <v>854</v>
      </c>
      <c r="E405" s="1" t="s">
        <v>899</v>
      </c>
      <c r="F405" s="56" t="s">
        <v>115</v>
      </c>
      <c r="G405" s="8" t="s">
        <v>2</v>
      </c>
      <c r="H405" s="8" t="s">
        <v>89</v>
      </c>
      <c r="I405" s="8" t="s">
        <v>139</v>
      </c>
      <c r="J405" s="11" t="s">
        <v>123</v>
      </c>
      <c r="K405" s="11" t="s">
        <v>123</v>
      </c>
      <c r="L405" s="11" t="s">
        <v>123</v>
      </c>
      <c r="M405" s="54" t="s">
        <v>123</v>
      </c>
      <c r="N405" s="54" t="s">
        <v>123</v>
      </c>
      <c r="O405" s="1"/>
      <c r="P405" s="54" t="s">
        <v>123</v>
      </c>
      <c r="Q405" s="1"/>
      <c r="R405" s="54" t="s">
        <v>123</v>
      </c>
      <c r="S405" s="55" t="s">
        <v>123</v>
      </c>
      <c r="T405" s="1"/>
      <c r="U405" s="54" t="s">
        <v>123</v>
      </c>
      <c r="V405" s="54" t="s">
        <v>123</v>
      </c>
      <c r="W405" s="54" t="s">
        <v>123</v>
      </c>
      <c r="X405" s="1"/>
      <c r="Y405" s="54" t="s">
        <v>123</v>
      </c>
      <c r="Z405" s="54" t="s">
        <v>123</v>
      </c>
      <c r="AA405" s="54" t="s">
        <v>123</v>
      </c>
      <c r="AB405" s="54" t="s">
        <v>123</v>
      </c>
      <c r="AC405" s="54" t="s">
        <v>123</v>
      </c>
      <c r="AD405" s="54" t="s">
        <v>123</v>
      </c>
      <c r="AE405" s="54" t="s">
        <v>123</v>
      </c>
      <c r="AF405" s="54" t="s">
        <v>123</v>
      </c>
      <c r="AG405" s="1"/>
      <c r="AH405" s="54" t="s">
        <v>123</v>
      </c>
      <c r="AI405" s="54" t="s">
        <v>123</v>
      </c>
      <c r="AJ405" s="1"/>
      <c r="AK405" s="1"/>
      <c r="AL405" s="54" t="s">
        <v>123</v>
      </c>
      <c r="AM405" s="1"/>
      <c r="AN405" s="54" t="s">
        <v>123</v>
      </c>
      <c r="AO405" s="1"/>
      <c r="AP405" s="54" t="s">
        <v>123</v>
      </c>
      <c r="AQ405" s="1"/>
      <c r="AR405" s="1"/>
      <c r="AS405" s="1"/>
    </row>
    <row r="406" spans="1:45" x14ac:dyDescent="0.3">
      <c r="A406" s="1" t="str">
        <f t="shared" si="5"/>
        <v>Digitalizaciones de la institución [Instituto de Estudios lerdences]</v>
      </c>
      <c r="B406" s="1" t="s">
        <v>1857</v>
      </c>
      <c r="C406" s="1" t="s">
        <v>2043</v>
      </c>
      <c r="D406" s="1" t="s">
        <v>854</v>
      </c>
      <c r="E406" s="1" t="s">
        <v>1576</v>
      </c>
      <c r="F406" s="56" t="s">
        <v>115</v>
      </c>
      <c r="G406" s="8" t="s">
        <v>16</v>
      </c>
      <c r="H406" s="8" t="s">
        <v>82</v>
      </c>
      <c r="I406" s="8" t="s">
        <v>82</v>
      </c>
      <c r="J406" s="11" t="s">
        <v>123</v>
      </c>
      <c r="K406" s="11" t="s">
        <v>123</v>
      </c>
      <c r="L406" s="11" t="s">
        <v>123</v>
      </c>
      <c r="M406" s="54" t="s">
        <v>123</v>
      </c>
      <c r="N406" s="54" t="s">
        <v>123</v>
      </c>
      <c r="O406" s="1"/>
      <c r="P406" s="54" t="s">
        <v>123</v>
      </c>
      <c r="Q406" s="1"/>
      <c r="R406" s="54" t="s">
        <v>123</v>
      </c>
      <c r="S406" s="55" t="s">
        <v>123</v>
      </c>
      <c r="T406" s="1"/>
      <c r="U406" s="54" t="s">
        <v>123</v>
      </c>
      <c r="V406" s="54" t="s">
        <v>123</v>
      </c>
      <c r="W406" s="54" t="s">
        <v>123</v>
      </c>
      <c r="X406" s="1"/>
      <c r="Y406" s="54" t="s">
        <v>123</v>
      </c>
      <c r="Z406" s="54" t="s">
        <v>123</v>
      </c>
      <c r="AA406" s="54" t="s">
        <v>123</v>
      </c>
      <c r="AB406" s="54" t="s">
        <v>123</v>
      </c>
      <c r="AC406" s="54" t="s">
        <v>123</v>
      </c>
      <c r="AD406" s="54" t="s">
        <v>123</v>
      </c>
      <c r="AE406" s="54" t="s">
        <v>123</v>
      </c>
      <c r="AF406" s="54" t="s">
        <v>123</v>
      </c>
      <c r="AG406" s="1"/>
      <c r="AH406" s="54" t="s">
        <v>123</v>
      </c>
      <c r="AI406" s="54" t="s">
        <v>123</v>
      </c>
      <c r="AJ406" s="1"/>
      <c r="AK406" s="1"/>
      <c r="AL406" s="54" t="s">
        <v>123</v>
      </c>
      <c r="AM406" s="1"/>
      <c r="AN406" s="54" t="s">
        <v>123</v>
      </c>
      <c r="AO406" s="1"/>
      <c r="AP406" s="54" t="s">
        <v>123</v>
      </c>
      <c r="AQ406" s="1"/>
      <c r="AR406" s="1"/>
      <c r="AS406" s="1"/>
    </row>
    <row r="407" spans="1:45" x14ac:dyDescent="0.3">
      <c r="A407" s="1" t="str">
        <f t="shared" si="5"/>
        <v>Digitalizaciones de la institución [Instituto de Estudios Manchegos]</v>
      </c>
      <c r="B407" s="1" t="s">
        <v>1145</v>
      </c>
      <c r="C407" s="1" t="s">
        <v>2042</v>
      </c>
      <c r="D407" s="1" t="s">
        <v>854</v>
      </c>
      <c r="E407" s="1" t="s">
        <v>371</v>
      </c>
      <c r="F407" s="56" t="s">
        <v>115</v>
      </c>
      <c r="G407" s="8" t="s">
        <v>15</v>
      </c>
      <c r="H407" s="8" t="s">
        <v>67</v>
      </c>
      <c r="I407" s="8" t="s">
        <v>67</v>
      </c>
      <c r="J407" s="11" t="s">
        <v>123</v>
      </c>
      <c r="K407" s="11" t="s">
        <v>123</v>
      </c>
      <c r="L407" s="11" t="s">
        <v>123</v>
      </c>
      <c r="M407" s="54" t="s">
        <v>123</v>
      </c>
      <c r="N407" s="54" t="s">
        <v>123</v>
      </c>
      <c r="O407" s="1"/>
      <c r="P407" s="54" t="s">
        <v>123</v>
      </c>
      <c r="Q407" s="1"/>
      <c r="R407" s="54" t="s">
        <v>123</v>
      </c>
      <c r="S407" s="55" t="s">
        <v>123</v>
      </c>
      <c r="T407" s="1"/>
      <c r="U407" s="54" t="s">
        <v>123</v>
      </c>
      <c r="V407" s="54" t="s">
        <v>123</v>
      </c>
      <c r="W407" s="54" t="s">
        <v>123</v>
      </c>
      <c r="X407" s="1"/>
      <c r="Y407" s="54" t="s">
        <v>123</v>
      </c>
      <c r="Z407" s="54" t="s">
        <v>123</v>
      </c>
      <c r="AA407" s="54" t="s">
        <v>123</v>
      </c>
      <c r="AB407" s="54" t="s">
        <v>123</v>
      </c>
      <c r="AC407" s="54" t="s">
        <v>123</v>
      </c>
      <c r="AD407" s="54" t="s">
        <v>123</v>
      </c>
      <c r="AE407" s="54" t="s">
        <v>123</v>
      </c>
      <c r="AF407" s="54" t="s">
        <v>123</v>
      </c>
      <c r="AG407" s="1"/>
      <c r="AH407" s="54" t="s">
        <v>123</v>
      </c>
      <c r="AI407" s="54" t="s">
        <v>123</v>
      </c>
      <c r="AJ407" s="1"/>
      <c r="AK407" s="1"/>
      <c r="AL407" s="54" t="s">
        <v>123</v>
      </c>
      <c r="AM407" s="1"/>
      <c r="AN407" s="54" t="s">
        <v>123</v>
      </c>
      <c r="AO407" s="1"/>
      <c r="AP407" s="54" t="s">
        <v>123</v>
      </c>
      <c r="AQ407" s="1"/>
      <c r="AR407" s="1"/>
      <c r="AS407" s="1"/>
    </row>
    <row r="408" spans="1:45" x14ac:dyDescent="0.3">
      <c r="A408" s="1" t="str">
        <f t="shared" si="5"/>
        <v>Digitalizaciones de la institución [Instituto de Estudios Riojanos. Biblioteca]</v>
      </c>
      <c r="B408" s="1" t="s">
        <v>1938</v>
      </c>
      <c r="C408" s="1" t="s">
        <v>1882</v>
      </c>
      <c r="D408" s="1" t="s">
        <v>854</v>
      </c>
      <c r="E408" s="1" t="s">
        <v>245</v>
      </c>
      <c r="F408" s="56" t="s">
        <v>115</v>
      </c>
      <c r="G408" s="8" t="s">
        <v>22</v>
      </c>
      <c r="H408" s="8" t="s">
        <v>246</v>
      </c>
      <c r="I408" s="8" t="s">
        <v>246</v>
      </c>
      <c r="J408" s="11" t="s">
        <v>123</v>
      </c>
      <c r="K408" s="11" t="s">
        <v>123</v>
      </c>
      <c r="L408" s="11" t="s">
        <v>123</v>
      </c>
      <c r="M408" s="54" t="s">
        <v>123</v>
      </c>
      <c r="N408" s="54" t="s">
        <v>123</v>
      </c>
      <c r="O408" s="1"/>
      <c r="P408" s="54" t="s">
        <v>123</v>
      </c>
      <c r="Q408" s="1"/>
      <c r="R408" s="54" t="s">
        <v>123</v>
      </c>
      <c r="S408" s="55" t="s">
        <v>123</v>
      </c>
      <c r="T408" s="1"/>
      <c r="U408" s="54" t="s">
        <v>123</v>
      </c>
      <c r="V408" s="54" t="s">
        <v>123</v>
      </c>
      <c r="W408" s="54" t="s">
        <v>123</v>
      </c>
      <c r="X408" s="1"/>
      <c r="Y408" s="54" t="s">
        <v>123</v>
      </c>
      <c r="Z408" s="54" t="s">
        <v>123</v>
      </c>
      <c r="AA408" s="54" t="s">
        <v>123</v>
      </c>
      <c r="AB408" s="54" t="s">
        <v>123</v>
      </c>
      <c r="AC408" s="54" t="s">
        <v>123</v>
      </c>
      <c r="AD408" s="54" t="s">
        <v>123</v>
      </c>
      <c r="AE408" s="54" t="s">
        <v>123</v>
      </c>
      <c r="AF408" s="54" t="s">
        <v>123</v>
      </c>
      <c r="AG408" s="1"/>
      <c r="AH408" s="54" t="s">
        <v>123</v>
      </c>
      <c r="AI408" s="54" t="s">
        <v>123</v>
      </c>
      <c r="AJ408" s="1"/>
      <c r="AK408" s="1"/>
      <c r="AL408" s="54" t="s">
        <v>123</v>
      </c>
      <c r="AM408" s="1"/>
      <c r="AN408" s="54" t="s">
        <v>123</v>
      </c>
      <c r="AO408" s="1"/>
      <c r="AP408" s="54" t="s">
        <v>123</v>
      </c>
      <c r="AQ408" s="1"/>
      <c r="AR408" s="1" t="s">
        <v>1355</v>
      </c>
      <c r="AS408" s="1" t="s">
        <v>1455</v>
      </c>
    </row>
    <row r="409" spans="1:45" x14ac:dyDescent="0.3">
      <c r="A409" s="1" t="str">
        <f t="shared" si="5"/>
        <v>Digitalizaciones de la institución [Instituto de Estudios Vascos]</v>
      </c>
      <c r="B409" s="1" t="s">
        <v>1765</v>
      </c>
      <c r="C409" s="1" t="s">
        <v>44</v>
      </c>
      <c r="D409" s="1" t="s">
        <v>854</v>
      </c>
      <c r="E409" s="1" t="s">
        <v>309</v>
      </c>
      <c r="F409" s="56" t="s">
        <v>115</v>
      </c>
      <c r="G409" s="8" t="s">
        <v>17</v>
      </c>
      <c r="H409" s="8" t="s">
        <v>99</v>
      </c>
      <c r="I409" s="8" t="s">
        <v>1383</v>
      </c>
      <c r="J409" s="11" t="s">
        <v>123</v>
      </c>
      <c r="K409" s="11" t="s">
        <v>123</v>
      </c>
      <c r="L409" s="11" t="s">
        <v>123</v>
      </c>
      <c r="M409" s="54" t="s">
        <v>123</v>
      </c>
      <c r="N409" s="54" t="s">
        <v>123</v>
      </c>
      <c r="O409" s="1"/>
      <c r="P409" s="54" t="s">
        <v>123</v>
      </c>
      <c r="Q409" s="1"/>
      <c r="R409" s="54" t="s">
        <v>123</v>
      </c>
      <c r="S409" s="55" t="s">
        <v>123</v>
      </c>
      <c r="T409" s="1"/>
      <c r="U409" s="54" t="s">
        <v>123</v>
      </c>
      <c r="V409" s="54" t="s">
        <v>123</v>
      </c>
      <c r="W409" s="54" t="s">
        <v>123</v>
      </c>
      <c r="X409" s="1"/>
      <c r="Y409" s="54" t="s">
        <v>123</v>
      </c>
      <c r="Z409" s="54" t="s">
        <v>123</v>
      </c>
      <c r="AA409" s="54" t="s">
        <v>123</v>
      </c>
      <c r="AB409" s="54" t="s">
        <v>123</v>
      </c>
      <c r="AC409" s="54" t="s">
        <v>123</v>
      </c>
      <c r="AD409" s="54" t="s">
        <v>123</v>
      </c>
      <c r="AE409" s="54" t="s">
        <v>123</v>
      </c>
      <c r="AF409" s="54" t="s">
        <v>123</v>
      </c>
      <c r="AG409" s="1"/>
      <c r="AH409" s="54" t="s">
        <v>123</v>
      </c>
      <c r="AI409" s="54" t="s">
        <v>123</v>
      </c>
      <c r="AJ409" s="1"/>
      <c r="AK409" s="1"/>
      <c r="AL409" s="54" t="s">
        <v>123</v>
      </c>
      <c r="AM409" s="1"/>
      <c r="AN409" s="54" t="s">
        <v>123</v>
      </c>
      <c r="AO409" s="1"/>
      <c r="AP409" s="54" t="s">
        <v>123</v>
      </c>
      <c r="AQ409" s="1"/>
      <c r="AR409" s="1"/>
      <c r="AS409" s="1"/>
    </row>
    <row r="410" spans="1:45" x14ac:dyDescent="0.3">
      <c r="A410" s="1" t="str">
        <f t="shared" si="5"/>
        <v>Digitalizaciones de la institución [Instituto de Física Corpuscular]</v>
      </c>
      <c r="B410" s="1" t="s">
        <v>911</v>
      </c>
      <c r="C410" s="1" t="s">
        <v>2042</v>
      </c>
      <c r="D410" s="1" t="s">
        <v>854</v>
      </c>
      <c r="E410" s="1" t="s">
        <v>899</v>
      </c>
      <c r="F410" s="56" t="s">
        <v>115</v>
      </c>
      <c r="G410" s="8" t="s">
        <v>611</v>
      </c>
      <c r="H410" s="8" t="s">
        <v>11</v>
      </c>
      <c r="I410" s="8" t="s">
        <v>2140</v>
      </c>
      <c r="J410" s="11" t="s">
        <v>123</v>
      </c>
      <c r="K410" s="11" t="s">
        <v>123</v>
      </c>
      <c r="L410" s="11" t="s">
        <v>123</v>
      </c>
      <c r="M410" s="54" t="s">
        <v>123</v>
      </c>
      <c r="N410" s="54" t="s">
        <v>123</v>
      </c>
      <c r="O410" s="1"/>
      <c r="P410" s="54" t="s">
        <v>123</v>
      </c>
      <c r="Q410" s="1"/>
      <c r="R410" s="54" t="s">
        <v>123</v>
      </c>
      <c r="S410" s="55" t="s">
        <v>123</v>
      </c>
      <c r="T410" s="1"/>
      <c r="U410" s="54" t="s">
        <v>123</v>
      </c>
      <c r="V410" s="54" t="s">
        <v>123</v>
      </c>
      <c r="W410" s="54" t="s">
        <v>123</v>
      </c>
      <c r="X410" s="1"/>
      <c r="Y410" s="54" t="s">
        <v>123</v>
      </c>
      <c r="Z410" s="54" t="s">
        <v>123</v>
      </c>
      <c r="AA410" s="54" t="s">
        <v>123</v>
      </c>
      <c r="AB410" s="54" t="s">
        <v>123</v>
      </c>
      <c r="AC410" s="54" t="s">
        <v>123</v>
      </c>
      <c r="AD410" s="54" t="s">
        <v>123</v>
      </c>
      <c r="AE410" s="54" t="s">
        <v>123</v>
      </c>
      <c r="AF410" s="54" t="s">
        <v>123</v>
      </c>
      <c r="AG410" s="1"/>
      <c r="AH410" s="54" t="s">
        <v>123</v>
      </c>
      <c r="AI410" s="54" t="s">
        <v>123</v>
      </c>
      <c r="AJ410" s="1"/>
      <c r="AK410" s="1"/>
      <c r="AL410" s="54" t="s">
        <v>123</v>
      </c>
      <c r="AM410" s="1"/>
      <c r="AN410" s="54" t="s">
        <v>123</v>
      </c>
      <c r="AO410" s="1"/>
      <c r="AP410" s="54" t="s">
        <v>123</v>
      </c>
      <c r="AQ410" s="1"/>
      <c r="AR410" s="1"/>
      <c r="AS410" s="1"/>
    </row>
    <row r="411" spans="1:45" x14ac:dyDescent="0.3">
      <c r="A411" s="1" t="str">
        <f t="shared" si="5"/>
        <v>Digitalizaciones de la institución [Instituto del Patrimonio Cultural de España / Fototeca]</v>
      </c>
      <c r="B411" s="1" t="s">
        <v>1658</v>
      </c>
      <c r="C411" s="1" t="s">
        <v>1881</v>
      </c>
      <c r="D411" s="1" t="s">
        <v>854</v>
      </c>
      <c r="E411" s="1" t="s">
        <v>163</v>
      </c>
      <c r="F411" s="56" t="s">
        <v>115</v>
      </c>
      <c r="G411" s="8" t="s">
        <v>93</v>
      </c>
      <c r="H411" s="8" t="s">
        <v>6</v>
      </c>
      <c r="I411" s="8" t="s">
        <v>6</v>
      </c>
      <c r="J411" s="11" t="s">
        <v>123</v>
      </c>
      <c r="K411" s="11" t="s">
        <v>123</v>
      </c>
      <c r="L411" s="11" t="s">
        <v>123</v>
      </c>
      <c r="M411" s="54" t="s">
        <v>123</v>
      </c>
      <c r="N411" s="54" t="s">
        <v>123</v>
      </c>
      <c r="O411" s="1"/>
      <c r="P411" s="54" t="s">
        <v>123</v>
      </c>
      <c r="Q411" s="1"/>
      <c r="R411" s="54" t="s">
        <v>123</v>
      </c>
      <c r="S411" s="55" t="s">
        <v>123</v>
      </c>
      <c r="T411" s="1"/>
      <c r="U411" s="54" t="s">
        <v>123</v>
      </c>
      <c r="V411" s="54" t="s">
        <v>123</v>
      </c>
      <c r="W411" s="54" t="s">
        <v>123</v>
      </c>
      <c r="X411" s="1"/>
      <c r="Y411" s="54" t="s">
        <v>123</v>
      </c>
      <c r="Z411" s="54" t="s">
        <v>123</v>
      </c>
      <c r="AA411" s="54" t="s">
        <v>123</v>
      </c>
      <c r="AB411" s="54" t="s">
        <v>123</v>
      </c>
      <c r="AC411" s="54" t="s">
        <v>123</v>
      </c>
      <c r="AD411" s="54" t="s">
        <v>123</v>
      </c>
      <c r="AE411" s="54" t="s">
        <v>123</v>
      </c>
      <c r="AF411" s="54" t="s">
        <v>123</v>
      </c>
      <c r="AG411" s="1"/>
      <c r="AH411" s="54" t="s">
        <v>123</v>
      </c>
      <c r="AI411" s="54" t="s">
        <v>123</v>
      </c>
      <c r="AJ411" s="1"/>
      <c r="AK411" s="1"/>
      <c r="AL411" s="54" t="s">
        <v>123</v>
      </c>
      <c r="AM411" s="1"/>
      <c r="AN411" s="54" t="s">
        <v>123</v>
      </c>
      <c r="AO411" s="1"/>
      <c r="AP411" s="54" t="s">
        <v>123</v>
      </c>
      <c r="AQ411" s="1"/>
      <c r="AR411" s="1"/>
      <c r="AS411" s="1"/>
    </row>
    <row r="412" spans="1:45" x14ac:dyDescent="0.3">
      <c r="A412" s="1" t="str">
        <f t="shared" si="5"/>
        <v>Digitalizaciones de la institución [Instituto del Teatro]</v>
      </c>
      <c r="B412" s="1" t="s">
        <v>2012</v>
      </c>
      <c r="C412" s="1" t="s">
        <v>1897</v>
      </c>
      <c r="D412" s="1" t="s">
        <v>854</v>
      </c>
      <c r="E412" s="1" t="s">
        <v>989</v>
      </c>
      <c r="F412" s="56" t="s">
        <v>115</v>
      </c>
      <c r="G412" s="8" t="s">
        <v>93</v>
      </c>
      <c r="H412" s="8" t="s">
        <v>6</v>
      </c>
      <c r="I412" s="8" t="s">
        <v>6</v>
      </c>
      <c r="J412" s="11" t="s">
        <v>123</v>
      </c>
      <c r="K412" s="11" t="s">
        <v>123</v>
      </c>
      <c r="L412" s="11" t="s">
        <v>123</v>
      </c>
      <c r="M412" s="54" t="s">
        <v>123</v>
      </c>
      <c r="N412" s="54" t="s">
        <v>123</v>
      </c>
      <c r="O412" s="1"/>
      <c r="P412" s="54" t="s">
        <v>123</v>
      </c>
      <c r="Q412" s="1"/>
      <c r="R412" s="54" t="s">
        <v>123</v>
      </c>
      <c r="S412" s="55" t="s">
        <v>123</v>
      </c>
      <c r="T412" s="1"/>
      <c r="U412" s="54" t="s">
        <v>123</v>
      </c>
      <c r="V412" s="54" t="s">
        <v>123</v>
      </c>
      <c r="W412" s="54" t="s">
        <v>123</v>
      </c>
      <c r="X412" s="1"/>
      <c r="Y412" s="54" t="s">
        <v>123</v>
      </c>
      <c r="Z412" s="54" t="s">
        <v>123</v>
      </c>
      <c r="AA412" s="54" t="s">
        <v>123</v>
      </c>
      <c r="AB412" s="54" t="s">
        <v>123</v>
      </c>
      <c r="AC412" s="54" t="s">
        <v>123</v>
      </c>
      <c r="AD412" s="54" t="s">
        <v>123</v>
      </c>
      <c r="AE412" s="54" t="s">
        <v>123</v>
      </c>
      <c r="AF412" s="54" t="s">
        <v>123</v>
      </c>
      <c r="AG412" s="1"/>
      <c r="AH412" s="54" t="s">
        <v>123</v>
      </c>
      <c r="AI412" s="54" t="s">
        <v>123</v>
      </c>
      <c r="AJ412" s="1"/>
      <c r="AK412" s="1"/>
      <c r="AL412" s="54" t="s">
        <v>123</v>
      </c>
      <c r="AM412" s="1"/>
      <c r="AN412" s="54" t="s">
        <v>123</v>
      </c>
      <c r="AO412" s="1"/>
      <c r="AP412" s="54" t="s">
        <v>123</v>
      </c>
      <c r="AQ412" s="1"/>
      <c r="AR412" s="1"/>
      <c r="AS412" s="1"/>
    </row>
    <row r="413" spans="1:45" x14ac:dyDescent="0.3">
      <c r="A413" s="1" t="str">
        <f t="shared" si="5"/>
        <v>Digitalizaciones de la institución [Instituto Español de Oceanografía]</v>
      </c>
      <c r="B413" s="1" t="s">
        <v>906</v>
      </c>
      <c r="C413" s="1" t="s">
        <v>2042</v>
      </c>
      <c r="D413" s="1" t="s">
        <v>854</v>
      </c>
      <c r="E413" s="1" t="s">
        <v>899</v>
      </c>
      <c r="F413" s="56" t="s">
        <v>115</v>
      </c>
      <c r="G413" s="8" t="s">
        <v>93</v>
      </c>
      <c r="H413" s="8" t="s">
        <v>6</v>
      </c>
      <c r="I413" s="8" t="s">
        <v>6</v>
      </c>
      <c r="J413" s="11" t="s">
        <v>123</v>
      </c>
      <c r="K413" s="11" t="s">
        <v>123</v>
      </c>
      <c r="L413" s="11" t="s">
        <v>123</v>
      </c>
      <c r="M413" s="54" t="s">
        <v>123</v>
      </c>
      <c r="N413" s="54" t="s">
        <v>123</v>
      </c>
      <c r="O413" s="1"/>
      <c r="P413" s="54" t="s">
        <v>123</v>
      </c>
      <c r="Q413" s="1"/>
      <c r="R413" s="54" t="s">
        <v>123</v>
      </c>
      <c r="S413" s="55" t="s">
        <v>123</v>
      </c>
      <c r="T413" s="1"/>
      <c r="U413" s="54" t="s">
        <v>123</v>
      </c>
      <c r="V413" s="54" t="s">
        <v>123</v>
      </c>
      <c r="W413" s="54" t="s">
        <v>123</v>
      </c>
      <c r="X413" s="1"/>
      <c r="Y413" s="54" t="s">
        <v>123</v>
      </c>
      <c r="Z413" s="54" t="s">
        <v>123</v>
      </c>
      <c r="AA413" s="54" t="s">
        <v>123</v>
      </c>
      <c r="AB413" s="54" t="s">
        <v>123</v>
      </c>
      <c r="AC413" s="54" t="s">
        <v>123</v>
      </c>
      <c r="AD413" s="54" t="s">
        <v>123</v>
      </c>
      <c r="AE413" s="54" t="s">
        <v>123</v>
      </c>
      <c r="AF413" s="54" t="s">
        <v>123</v>
      </c>
      <c r="AG413" s="1"/>
      <c r="AH413" s="54" t="s">
        <v>123</v>
      </c>
      <c r="AI413" s="54" t="s">
        <v>123</v>
      </c>
      <c r="AJ413" s="1"/>
      <c r="AK413" s="1"/>
      <c r="AL413" s="54" t="s">
        <v>123</v>
      </c>
      <c r="AM413" s="1"/>
      <c r="AN413" s="54" t="s">
        <v>123</v>
      </c>
      <c r="AO413" s="1"/>
      <c r="AP413" s="54" t="s">
        <v>123</v>
      </c>
      <c r="AQ413" s="1"/>
      <c r="AR413" s="1"/>
      <c r="AS413" s="1"/>
    </row>
    <row r="414" spans="1:45" x14ac:dyDescent="0.3">
      <c r="A414" s="1" t="str">
        <f t="shared" si="5"/>
        <v>Digitalizaciones de la institución [Instituto Geológico y Minero de España]</v>
      </c>
      <c r="B414" s="1" t="s">
        <v>908</v>
      </c>
      <c r="C414" s="1" t="s">
        <v>2042</v>
      </c>
      <c r="D414" s="1" t="s">
        <v>854</v>
      </c>
      <c r="E414" s="1" t="s">
        <v>899</v>
      </c>
      <c r="F414" s="56" t="s">
        <v>115</v>
      </c>
      <c r="G414" s="8" t="s">
        <v>93</v>
      </c>
      <c r="H414" s="8" t="s">
        <v>6</v>
      </c>
      <c r="I414" s="8" t="s">
        <v>6</v>
      </c>
      <c r="J414" s="11" t="s">
        <v>123</v>
      </c>
      <c r="K414" s="11" t="s">
        <v>123</v>
      </c>
      <c r="L414" s="11" t="s">
        <v>123</v>
      </c>
      <c r="M414" s="54" t="s">
        <v>123</v>
      </c>
      <c r="N414" s="54" t="s">
        <v>123</v>
      </c>
      <c r="O414" s="1"/>
      <c r="P414" s="54" t="s">
        <v>123</v>
      </c>
      <c r="Q414" s="1"/>
      <c r="R414" s="54" t="s">
        <v>123</v>
      </c>
      <c r="S414" s="55" t="s">
        <v>123</v>
      </c>
      <c r="T414" s="1"/>
      <c r="U414" s="54" t="s">
        <v>123</v>
      </c>
      <c r="V414" s="54" t="s">
        <v>123</v>
      </c>
      <c r="W414" s="54" t="s">
        <v>123</v>
      </c>
      <c r="X414" s="1"/>
      <c r="Y414" s="54" t="s">
        <v>123</v>
      </c>
      <c r="Z414" s="54" t="s">
        <v>123</v>
      </c>
      <c r="AA414" s="54" t="s">
        <v>123</v>
      </c>
      <c r="AB414" s="54" t="s">
        <v>123</v>
      </c>
      <c r="AC414" s="54" t="s">
        <v>123</v>
      </c>
      <c r="AD414" s="54" t="s">
        <v>123</v>
      </c>
      <c r="AE414" s="54" t="s">
        <v>123</v>
      </c>
      <c r="AF414" s="54" t="s">
        <v>123</v>
      </c>
      <c r="AG414" s="1"/>
      <c r="AH414" s="54" t="s">
        <v>123</v>
      </c>
      <c r="AI414" s="54" t="s">
        <v>123</v>
      </c>
      <c r="AJ414" s="1"/>
      <c r="AK414" s="1"/>
      <c r="AL414" s="54" t="s">
        <v>123</v>
      </c>
      <c r="AM414" s="1"/>
      <c r="AN414" s="54" t="s">
        <v>123</v>
      </c>
      <c r="AO414" s="1"/>
      <c r="AP414" s="54" t="s">
        <v>123</v>
      </c>
      <c r="AQ414" s="1"/>
      <c r="AR414" s="1"/>
      <c r="AS414" s="1"/>
    </row>
    <row r="415" spans="1:45" x14ac:dyDescent="0.3">
      <c r="A415" s="1" t="str">
        <f t="shared" si="5"/>
        <v>Digitalizaciones de la institución [Instituto Hidrográfico de la Marina]</v>
      </c>
      <c r="B415" s="1" t="s">
        <v>1622</v>
      </c>
      <c r="C415" s="1" t="s">
        <v>1881</v>
      </c>
      <c r="D415" s="1" t="s">
        <v>854</v>
      </c>
      <c r="E415" s="1" t="s">
        <v>247</v>
      </c>
      <c r="F415" s="56" t="s">
        <v>115</v>
      </c>
      <c r="G415" s="8" t="s">
        <v>4</v>
      </c>
      <c r="H415" s="8" t="s">
        <v>53</v>
      </c>
      <c r="I415" s="8" t="s">
        <v>53</v>
      </c>
      <c r="J415" s="11" t="s">
        <v>123</v>
      </c>
      <c r="K415" s="11" t="s">
        <v>123</v>
      </c>
      <c r="L415" s="11" t="s">
        <v>123</v>
      </c>
      <c r="M415" s="54" t="s">
        <v>123</v>
      </c>
      <c r="N415" s="54" t="s">
        <v>123</v>
      </c>
      <c r="O415" s="1"/>
      <c r="P415" s="54" t="s">
        <v>123</v>
      </c>
      <c r="Q415" s="1"/>
      <c r="R415" s="54" t="s">
        <v>123</v>
      </c>
      <c r="S415" s="55" t="s">
        <v>123</v>
      </c>
      <c r="T415" s="1"/>
      <c r="U415" s="54" t="s">
        <v>123</v>
      </c>
      <c r="V415" s="54" t="s">
        <v>123</v>
      </c>
      <c r="W415" s="54" t="s">
        <v>123</v>
      </c>
      <c r="X415" s="1"/>
      <c r="Y415" s="54" t="s">
        <v>123</v>
      </c>
      <c r="Z415" s="54" t="s">
        <v>123</v>
      </c>
      <c r="AA415" s="54" t="s">
        <v>123</v>
      </c>
      <c r="AB415" s="54" t="s">
        <v>123</v>
      </c>
      <c r="AC415" s="54" t="s">
        <v>123</v>
      </c>
      <c r="AD415" s="54" t="s">
        <v>123</v>
      </c>
      <c r="AE415" s="54" t="s">
        <v>123</v>
      </c>
      <c r="AF415" s="54" t="s">
        <v>123</v>
      </c>
      <c r="AG415" s="1"/>
      <c r="AH415" s="54" t="s">
        <v>123</v>
      </c>
      <c r="AI415" s="54" t="s">
        <v>123</v>
      </c>
      <c r="AJ415" s="1"/>
      <c r="AK415" s="1"/>
      <c r="AL415" s="54" t="s">
        <v>123</v>
      </c>
      <c r="AM415" s="1"/>
      <c r="AN415" s="54" t="s">
        <v>123</v>
      </c>
      <c r="AO415" s="1"/>
      <c r="AP415" s="54" t="s">
        <v>123</v>
      </c>
      <c r="AQ415" s="1"/>
      <c r="AR415" s="1"/>
      <c r="AS415" s="1"/>
    </row>
    <row r="416" spans="1:45" x14ac:dyDescent="0.3">
      <c r="A416" s="1" t="str">
        <f t="shared" si="5"/>
        <v>Digitalizaciones de la institución [Instituto Nacional de Administración Pública]</v>
      </c>
      <c r="B416" s="1" t="s">
        <v>1650</v>
      </c>
      <c r="C416" s="1" t="s">
        <v>1881</v>
      </c>
      <c r="D416" s="1" t="s">
        <v>854</v>
      </c>
      <c r="E416" s="1" t="s">
        <v>163</v>
      </c>
      <c r="F416" s="56" t="s">
        <v>115</v>
      </c>
      <c r="G416" s="8" t="s">
        <v>93</v>
      </c>
      <c r="H416" s="8" t="s">
        <v>6</v>
      </c>
      <c r="I416" s="8" t="s">
        <v>6</v>
      </c>
      <c r="J416" s="11" t="s">
        <v>123</v>
      </c>
      <c r="K416" s="11" t="s">
        <v>123</v>
      </c>
      <c r="L416" s="11" t="s">
        <v>123</v>
      </c>
      <c r="M416" s="54" t="s">
        <v>123</v>
      </c>
      <c r="N416" s="54" t="s">
        <v>123</v>
      </c>
      <c r="O416" s="1"/>
      <c r="P416" s="54" t="s">
        <v>123</v>
      </c>
      <c r="Q416" s="1"/>
      <c r="R416" s="54" t="s">
        <v>123</v>
      </c>
      <c r="S416" s="55" t="s">
        <v>123</v>
      </c>
      <c r="T416" s="1"/>
      <c r="U416" s="54" t="s">
        <v>123</v>
      </c>
      <c r="V416" s="54" t="s">
        <v>123</v>
      </c>
      <c r="W416" s="54" t="s">
        <v>123</v>
      </c>
      <c r="X416" s="1"/>
      <c r="Y416" s="54" t="s">
        <v>123</v>
      </c>
      <c r="Z416" s="54" t="s">
        <v>123</v>
      </c>
      <c r="AA416" s="54" t="s">
        <v>123</v>
      </c>
      <c r="AB416" s="54" t="s">
        <v>123</v>
      </c>
      <c r="AC416" s="54" t="s">
        <v>123</v>
      </c>
      <c r="AD416" s="54" t="s">
        <v>123</v>
      </c>
      <c r="AE416" s="54" t="s">
        <v>123</v>
      </c>
      <c r="AF416" s="54" t="s">
        <v>123</v>
      </c>
      <c r="AG416" s="1"/>
      <c r="AH416" s="54" t="s">
        <v>123</v>
      </c>
      <c r="AI416" s="54" t="s">
        <v>123</v>
      </c>
      <c r="AJ416" s="1"/>
      <c r="AK416" s="1"/>
      <c r="AL416" s="54" t="s">
        <v>123</v>
      </c>
      <c r="AM416" s="1"/>
      <c r="AN416" s="54" t="s">
        <v>123</v>
      </c>
      <c r="AO416" s="1"/>
      <c r="AP416" s="54" t="s">
        <v>123</v>
      </c>
      <c r="AQ416" s="1"/>
      <c r="AR416" s="1"/>
      <c r="AS416" s="1"/>
    </row>
    <row r="417" spans="1:45" x14ac:dyDescent="0.3">
      <c r="A417" s="1" t="str">
        <f t="shared" si="5"/>
        <v>Digitalizaciones de la institución [Instituto Provincial de Investigaciones y Estudios Toledanos]</v>
      </c>
      <c r="B417" s="1" t="s">
        <v>1148</v>
      </c>
      <c r="C417" s="1" t="s">
        <v>2043</v>
      </c>
      <c r="D417" s="1" t="s">
        <v>854</v>
      </c>
      <c r="E417" s="1" t="s">
        <v>371</v>
      </c>
      <c r="F417" s="56" t="s">
        <v>115</v>
      </c>
      <c r="G417" s="8" t="s">
        <v>15</v>
      </c>
      <c r="H417" s="8" t="s">
        <v>70</v>
      </c>
      <c r="I417" s="8" t="s">
        <v>70</v>
      </c>
      <c r="J417" s="11" t="s">
        <v>123</v>
      </c>
      <c r="K417" s="11" t="s">
        <v>123</v>
      </c>
      <c r="L417" s="11" t="s">
        <v>123</v>
      </c>
      <c r="M417" s="54" t="s">
        <v>123</v>
      </c>
      <c r="N417" s="54" t="s">
        <v>123</v>
      </c>
      <c r="O417" s="1"/>
      <c r="P417" s="54" t="s">
        <v>123</v>
      </c>
      <c r="Q417" s="1"/>
      <c r="R417" s="54" t="s">
        <v>123</v>
      </c>
      <c r="S417" s="55" t="s">
        <v>123</v>
      </c>
      <c r="T417" s="1"/>
      <c r="U417" s="54" t="s">
        <v>123</v>
      </c>
      <c r="V417" s="54" t="s">
        <v>123</v>
      </c>
      <c r="W417" s="54" t="s">
        <v>123</v>
      </c>
      <c r="X417" s="1"/>
      <c r="Y417" s="54" t="s">
        <v>123</v>
      </c>
      <c r="Z417" s="54" t="s">
        <v>123</v>
      </c>
      <c r="AA417" s="54" t="s">
        <v>123</v>
      </c>
      <c r="AB417" s="54" t="s">
        <v>123</v>
      </c>
      <c r="AC417" s="54" t="s">
        <v>123</v>
      </c>
      <c r="AD417" s="54" t="s">
        <v>123</v>
      </c>
      <c r="AE417" s="54" t="s">
        <v>123</v>
      </c>
      <c r="AF417" s="54" t="s">
        <v>123</v>
      </c>
      <c r="AG417" s="1"/>
      <c r="AH417" s="54" t="s">
        <v>123</v>
      </c>
      <c r="AI417" s="54" t="s">
        <v>123</v>
      </c>
      <c r="AJ417" s="1"/>
      <c r="AK417" s="1"/>
      <c r="AL417" s="54" t="s">
        <v>123</v>
      </c>
      <c r="AM417" s="1"/>
      <c r="AN417" s="54" t="s">
        <v>123</v>
      </c>
      <c r="AO417" s="1"/>
      <c r="AP417" s="54" t="s">
        <v>123</v>
      </c>
      <c r="AQ417" s="1"/>
      <c r="AR417" s="1"/>
      <c r="AS417" s="1"/>
    </row>
    <row r="418" spans="1:45" ht="28.8" x14ac:dyDescent="0.3">
      <c r="A418" s="1" t="str">
        <f t="shared" si="5"/>
        <v>Digitalizaciones de la institución [Instituto Tecnológico de Canarias]</v>
      </c>
      <c r="B418" s="1" t="s">
        <v>957</v>
      </c>
      <c r="C418" s="1" t="s">
        <v>1882</v>
      </c>
      <c r="D418" s="1" t="s">
        <v>854</v>
      </c>
      <c r="E418" s="1" t="s">
        <v>881</v>
      </c>
      <c r="F418" s="56" t="s">
        <v>115</v>
      </c>
      <c r="G418" s="8" t="s">
        <v>20</v>
      </c>
      <c r="H418" s="8" t="s">
        <v>64</v>
      </c>
      <c r="I418" s="8" t="s">
        <v>402</v>
      </c>
      <c r="J418" s="11" t="s">
        <v>123</v>
      </c>
      <c r="K418" s="11" t="s">
        <v>123</v>
      </c>
      <c r="L418" s="11" t="s">
        <v>123</v>
      </c>
      <c r="M418" s="54" t="s">
        <v>123</v>
      </c>
      <c r="N418" s="54" t="s">
        <v>123</v>
      </c>
      <c r="O418" s="1"/>
      <c r="P418" s="54" t="s">
        <v>123</v>
      </c>
      <c r="Q418" s="1"/>
      <c r="R418" s="54" t="s">
        <v>123</v>
      </c>
      <c r="S418" s="55" t="s">
        <v>123</v>
      </c>
      <c r="T418" s="1"/>
      <c r="U418" s="54" t="s">
        <v>123</v>
      </c>
      <c r="V418" s="54" t="s">
        <v>123</v>
      </c>
      <c r="W418" s="54" t="s">
        <v>123</v>
      </c>
      <c r="X418" s="1"/>
      <c r="Y418" s="54" t="s">
        <v>123</v>
      </c>
      <c r="Z418" s="54" t="s">
        <v>123</v>
      </c>
      <c r="AA418" s="54" t="s">
        <v>123</v>
      </c>
      <c r="AB418" s="54" t="s">
        <v>123</v>
      </c>
      <c r="AC418" s="54" t="s">
        <v>123</v>
      </c>
      <c r="AD418" s="54" t="s">
        <v>123</v>
      </c>
      <c r="AE418" s="54" t="s">
        <v>123</v>
      </c>
      <c r="AF418" s="54" t="s">
        <v>123</v>
      </c>
      <c r="AG418" s="1"/>
      <c r="AH418" s="54" t="s">
        <v>123</v>
      </c>
      <c r="AI418" s="54" t="s">
        <v>123</v>
      </c>
      <c r="AJ418" s="1"/>
      <c r="AK418" s="1"/>
      <c r="AL418" s="54" t="s">
        <v>123</v>
      </c>
      <c r="AM418" s="1"/>
      <c r="AN418" s="54" t="s">
        <v>123</v>
      </c>
      <c r="AO418" s="1"/>
      <c r="AP418" s="54" t="s">
        <v>123</v>
      </c>
      <c r="AQ418" s="1"/>
      <c r="AR418" s="1"/>
      <c r="AS418" s="1"/>
    </row>
    <row r="419" spans="1:45" ht="28.8" x14ac:dyDescent="0.3">
      <c r="A419" s="1" t="str">
        <f t="shared" si="5"/>
        <v>Digitalizaciones de la institución [Instituto teológico compostelano]</v>
      </c>
      <c r="B419" s="1" t="s">
        <v>675</v>
      </c>
      <c r="C419" s="1" t="s">
        <v>29</v>
      </c>
      <c r="D419" s="1" t="s">
        <v>854</v>
      </c>
      <c r="E419" s="1" t="s">
        <v>646</v>
      </c>
      <c r="F419" s="56" t="s">
        <v>115</v>
      </c>
      <c r="G419" s="8" t="s">
        <v>2</v>
      </c>
      <c r="H419" s="8" t="s">
        <v>89</v>
      </c>
      <c r="I419" s="8" t="s">
        <v>139</v>
      </c>
      <c r="J419" s="11" t="s">
        <v>123</v>
      </c>
      <c r="K419" s="11" t="s">
        <v>123</v>
      </c>
      <c r="L419" s="11" t="s">
        <v>123</v>
      </c>
      <c r="M419" s="54" t="s">
        <v>123</v>
      </c>
      <c r="N419" s="54" t="s">
        <v>123</v>
      </c>
      <c r="O419" s="1"/>
      <c r="P419" s="54" t="s">
        <v>123</v>
      </c>
      <c r="Q419" s="1"/>
      <c r="R419" s="54" t="s">
        <v>123</v>
      </c>
      <c r="S419" s="55" t="s">
        <v>123</v>
      </c>
      <c r="T419" s="1"/>
      <c r="U419" s="54" t="s">
        <v>123</v>
      </c>
      <c r="V419" s="54" t="s">
        <v>123</v>
      </c>
      <c r="W419" s="54" t="s">
        <v>123</v>
      </c>
      <c r="X419" s="1"/>
      <c r="Y419" s="54" t="s">
        <v>123</v>
      </c>
      <c r="Z419" s="54" t="s">
        <v>123</v>
      </c>
      <c r="AA419" s="54" t="s">
        <v>123</v>
      </c>
      <c r="AB419" s="54" t="s">
        <v>123</v>
      </c>
      <c r="AC419" s="54" t="s">
        <v>123</v>
      </c>
      <c r="AD419" s="54" t="s">
        <v>123</v>
      </c>
      <c r="AE419" s="54" t="s">
        <v>123</v>
      </c>
      <c r="AF419" s="54" t="s">
        <v>123</v>
      </c>
      <c r="AG419" s="1"/>
      <c r="AH419" s="54" t="s">
        <v>123</v>
      </c>
      <c r="AI419" s="54" t="s">
        <v>123</v>
      </c>
      <c r="AJ419" s="1"/>
      <c r="AK419" s="1"/>
      <c r="AL419" s="54" t="s">
        <v>123</v>
      </c>
      <c r="AM419" s="1"/>
      <c r="AN419" s="54" t="s">
        <v>123</v>
      </c>
      <c r="AO419" s="1"/>
      <c r="AP419" s="54" t="s">
        <v>123</v>
      </c>
      <c r="AQ419" s="1"/>
      <c r="AR419" s="1"/>
      <c r="AS419" s="1"/>
    </row>
    <row r="420" spans="1:45" ht="28.8" x14ac:dyDescent="0.3">
      <c r="A420" s="1" t="str">
        <f t="shared" si="5"/>
        <v>Digitalizaciones de la institución [Isidora Ediciones]</v>
      </c>
      <c r="B420" s="1" t="s">
        <v>1659</v>
      </c>
      <c r="C420" s="1" t="s">
        <v>1467</v>
      </c>
      <c r="D420" s="1" t="s">
        <v>854</v>
      </c>
      <c r="E420" s="1" t="s">
        <v>163</v>
      </c>
      <c r="F420" s="56" t="s">
        <v>115</v>
      </c>
      <c r="G420" s="8" t="s">
        <v>20</v>
      </c>
      <c r="H420" s="8" t="s">
        <v>64</v>
      </c>
      <c r="I420" s="8" t="s">
        <v>402</v>
      </c>
      <c r="J420" s="11" t="s">
        <v>123</v>
      </c>
      <c r="K420" s="11" t="s">
        <v>123</v>
      </c>
      <c r="L420" s="11" t="s">
        <v>123</v>
      </c>
      <c r="M420" s="54" t="s">
        <v>123</v>
      </c>
      <c r="N420" s="54" t="s">
        <v>123</v>
      </c>
      <c r="O420" s="1"/>
      <c r="P420" s="54" t="s">
        <v>123</v>
      </c>
      <c r="Q420" s="1"/>
      <c r="R420" s="54" t="s">
        <v>123</v>
      </c>
      <c r="S420" s="55" t="s">
        <v>123</v>
      </c>
      <c r="T420" s="1"/>
      <c r="U420" s="54" t="s">
        <v>123</v>
      </c>
      <c r="V420" s="54" t="s">
        <v>123</v>
      </c>
      <c r="W420" s="54" t="s">
        <v>123</v>
      </c>
      <c r="X420" s="1"/>
      <c r="Y420" s="54" t="s">
        <v>123</v>
      </c>
      <c r="Z420" s="54" t="s">
        <v>123</v>
      </c>
      <c r="AA420" s="54" t="s">
        <v>123</v>
      </c>
      <c r="AB420" s="54" t="s">
        <v>123</v>
      </c>
      <c r="AC420" s="54" t="s">
        <v>123</v>
      </c>
      <c r="AD420" s="54" t="s">
        <v>123</v>
      </c>
      <c r="AE420" s="54" t="s">
        <v>123</v>
      </c>
      <c r="AF420" s="54" t="s">
        <v>123</v>
      </c>
      <c r="AG420" s="1"/>
      <c r="AH420" s="54" t="s">
        <v>123</v>
      </c>
      <c r="AI420" s="54" t="s">
        <v>123</v>
      </c>
      <c r="AJ420" s="1"/>
      <c r="AK420" s="1"/>
      <c r="AL420" s="54" t="s">
        <v>123</v>
      </c>
      <c r="AM420" s="1"/>
      <c r="AN420" s="54" t="s">
        <v>123</v>
      </c>
      <c r="AO420" s="1"/>
      <c r="AP420" s="54" t="s">
        <v>123</v>
      </c>
      <c r="AQ420" s="1"/>
      <c r="AR420" s="1"/>
      <c r="AS420" s="1"/>
    </row>
    <row r="421" spans="1:45" x14ac:dyDescent="0.3">
      <c r="A421" s="1" t="str">
        <f t="shared" si="5"/>
        <v>Digitalizaciones de la institución [Junta de Andalucía. Archivo General de Andalucía (AGA). Biblioteca]</v>
      </c>
      <c r="B421" s="1" t="s">
        <v>2370</v>
      </c>
      <c r="C421" s="1" t="s">
        <v>25</v>
      </c>
      <c r="D421" s="1" t="s">
        <v>854</v>
      </c>
      <c r="E421" s="1" t="s">
        <v>620</v>
      </c>
      <c r="F421" s="56" t="s">
        <v>115</v>
      </c>
      <c r="G421" s="8" t="s">
        <v>4</v>
      </c>
      <c r="H421" s="8" t="s">
        <v>59</v>
      </c>
      <c r="I421" s="8" t="s">
        <v>59</v>
      </c>
      <c r="J421" s="11" t="s">
        <v>123</v>
      </c>
      <c r="K421" s="11" t="s">
        <v>123</v>
      </c>
      <c r="L421" s="11" t="s">
        <v>123</v>
      </c>
      <c r="M421" s="54" t="s">
        <v>123</v>
      </c>
      <c r="N421" s="54" t="s">
        <v>123</v>
      </c>
      <c r="O421" s="1"/>
      <c r="P421" s="54" t="s">
        <v>123</v>
      </c>
      <c r="Q421" s="1"/>
      <c r="R421" s="54" t="s">
        <v>123</v>
      </c>
      <c r="S421" s="55" t="s">
        <v>123</v>
      </c>
      <c r="T421" s="1"/>
      <c r="U421" s="54" t="s">
        <v>123</v>
      </c>
      <c r="V421" s="54" t="s">
        <v>123</v>
      </c>
      <c r="W421" s="54" t="s">
        <v>123</v>
      </c>
      <c r="X421" s="1"/>
      <c r="Y421" s="54" t="s">
        <v>123</v>
      </c>
      <c r="Z421" s="54" t="s">
        <v>123</v>
      </c>
      <c r="AA421" s="54" t="s">
        <v>123</v>
      </c>
      <c r="AB421" s="54" t="s">
        <v>123</v>
      </c>
      <c r="AC421" s="54" t="s">
        <v>123</v>
      </c>
      <c r="AD421" s="54" t="s">
        <v>123</v>
      </c>
      <c r="AE421" s="54" t="s">
        <v>123</v>
      </c>
      <c r="AF421" s="54" t="s">
        <v>123</v>
      </c>
      <c r="AG421" s="1"/>
      <c r="AH421" s="54" t="s">
        <v>123</v>
      </c>
      <c r="AI421" s="54" t="s">
        <v>123</v>
      </c>
      <c r="AJ421" s="1"/>
      <c r="AK421" s="1"/>
      <c r="AL421" s="54" t="s">
        <v>123</v>
      </c>
      <c r="AM421" s="1"/>
      <c r="AN421" s="54" t="s">
        <v>123</v>
      </c>
      <c r="AO421" s="1"/>
      <c r="AP421" s="54" t="s">
        <v>123</v>
      </c>
      <c r="AQ421" s="1"/>
      <c r="AR421" s="1"/>
      <c r="AS421" s="1"/>
    </row>
    <row r="422" spans="1:45" x14ac:dyDescent="0.3">
      <c r="A422" s="1" t="str">
        <f t="shared" si="5"/>
        <v>Digitalizaciones de la institución [Junta de Andalucía. Biblioteca de la Alhambra (Granada)]</v>
      </c>
      <c r="B422" s="1" t="s">
        <v>1900</v>
      </c>
      <c r="C422" s="1" t="s">
        <v>1882</v>
      </c>
      <c r="D422" s="1" t="s">
        <v>854</v>
      </c>
      <c r="E422" s="1" t="s">
        <v>620</v>
      </c>
      <c r="F422" s="56" t="s">
        <v>115</v>
      </c>
      <c r="G422" s="8" t="s">
        <v>4</v>
      </c>
      <c r="H422" s="8" t="s">
        <v>55</v>
      </c>
      <c r="I422" s="8" t="s">
        <v>55</v>
      </c>
      <c r="J422" s="11" t="s">
        <v>123</v>
      </c>
      <c r="K422" s="11" t="s">
        <v>123</v>
      </c>
      <c r="L422" s="11" t="s">
        <v>123</v>
      </c>
      <c r="M422" s="54" t="s">
        <v>123</v>
      </c>
      <c r="N422" s="54" t="s">
        <v>123</v>
      </c>
      <c r="O422" s="1"/>
      <c r="P422" s="54" t="s">
        <v>123</v>
      </c>
      <c r="Q422" s="1"/>
      <c r="R422" s="54" t="s">
        <v>123</v>
      </c>
      <c r="S422" s="55" t="s">
        <v>123</v>
      </c>
      <c r="T422" s="1"/>
      <c r="U422" s="54" t="s">
        <v>123</v>
      </c>
      <c r="V422" s="54" t="s">
        <v>123</v>
      </c>
      <c r="W422" s="54" t="s">
        <v>123</v>
      </c>
      <c r="X422" s="1"/>
      <c r="Y422" s="54" t="s">
        <v>123</v>
      </c>
      <c r="Z422" s="54" t="s">
        <v>123</v>
      </c>
      <c r="AA422" s="54" t="s">
        <v>123</v>
      </c>
      <c r="AB422" s="54" t="s">
        <v>123</v>
      </c>
      <c r="AC422" s="54" t="s">
        <v>123</v>
      </c>
      <c r="AD422" s="54" t="s">
        <v>123</v>
      </c>
      <c r="AE422" s="54" t="s">
        <v>123</v>
      </c>
      <c r="AF422" s="54" t="s">
        <v>123</v>
      </c>
      <c r="AG422" s="1"/>
      <c r="AH422" s="54" t="s">
        <v>123</v>
      </c>
      <c r="AI422" s="54" t="s">
        <v>123</v>
      </c>
      <c r="AJ422" s="1"/>
      <c r="AK422" s="1"/>
      <c r="AL422" s="54" t="s">
        <v>123</v>
      </c>
      <c r="AM422" s="1"/>
      <c r="AN422" s="54" t="s">
        <v>123</v>
      </c>
      <c r="AO422" s="1"/>
      <c r="AP422" s="54" t="s">
        <v>123</v>
      </c>
      <c r="AQ422" s="1"/>
      <c r="AR422" s="1"/>
      <c r="AS422" s="1"/>
    </row>
    <row r="423" spans="1:45" x14ac:dyDescent="0.3">
      <c r="A423" s="1" t="str">
        <f t="shared" si="5"/>
        <v>Digitalizaciones de la institución [Junta de Andalucía. Centro de Documentación de las Artes Escénicas de Andalucía]</v>
      </c>
      <c r="B423" s="1" t="s">
        <v>1906</v>
      </c>
      <c r="C423" s="1" t="s">
        <v>2041</v>
      </c>
      <c r="D423" s="1" t="s">
        <v>854</v>
      </c>
      <c r="E423" s="1" t="s">
        <v>620</v>
      </c>
      <c r="F423" s="56" t="s">
        <v>115</v>
      </c>
      <c r="G423" s="8" t="s">
        <v>4</v>
      </c>
      <c r="H423" s="8" t="s">
        <v>59</v>
      </c>
      <c r="I423" s="8" t="s">
        <v>59</v>
      </c>
      <c r="J423" s="11" t="s">
        <v>123</v>
      </c>
      <c r="K423" s="11" t="s">
        <v>123</v>
      </c>
      <c r="L423" s="11" t="s">
        <v>123</v>
      </c>
      <c r="M423" s="54" t="s">
        <v>123</v>
      </c>
      <c r="N423" s="54" t="s">
        <v>123</v>
      </c>
      <c r="O423" s="1"/>
      <c r="P423" s="54" t="s">
        <v>123</v>
      </c>
      <c r="Q423" s="1"/>
      <c r="R423" s="54" t="s">
        <v>123</v>
      </c>
      <c r="S423" s="55" t="s">
        <v>123</v>
      </c>
      <c r="T423" s="1"/>
      <c r="U423" s="54" t="s">
        <v>123</v>
      </c>
      <c r="V423" s="54" t="s">
        <v>123</v>
      </c>
      <c r="W423" s="54" t="s">
        <v>123</v>
      </c>
      <c r="X423" s="1"/>
      <c r="Y423" s="54" t="s">
        <v>123</v>
      </c>
      <c r="Z423" s="54" t="s">
        <v>123</v>
      </c>
      <c r="AA423" s="54" t="s">
        <v>123</v>
      </c>
      <c r="AB423" s="54" t="s">
        <v>123</v>
      </c>
      <c r="AC423" s="54" t="s">
        <v>123</v>
      </c>
      <c r="AD423" s="54" t="s">
        <v>123</v>
      </c>
      <c r="AE423" s="54" t="s">
        <v>123</v>
      </c>
      <c r="AF423" s="54" t="s">
        <v>123</v>
      </c>
      <c r="AG423" s="1"/>
      <c r="AH423" s="54" t="s">
        <v>123</v>
      </c>
      <c r="AI423" s="54" t="s">
        <v>123</v>
      </c>
      <c r="AJ423" s="1"/>
      <c r="AK423" s="1"/>
      <c r="AL423" s="54" t="s">
        <v>123</v>
      </c>
      <c r="AM423" s="1"/>
      <c r="AN423" s="54" t="s">
        <v>123</v>
      </c>
      <c r="AO423" s="1"/>
      <c r="AP423" s="54" t="s">
        <v>123</v>
      </c>
      <c r="AQ423" s="1"/>
      <c r="AR423" s="1"/>
      <c r="AS423" s="1"/>
    </row>
    <row r="424" spans="1:45" x14ac:dyDescent="0.3">
      <c r="A424" s="1" t="str">
        <f t="shared" si="5"/>
        <v>Digitalizaciones de la institución [Junta de Andalucía. Centro de Documentación Musical de Andalucía (Granada) ]</v>
      </c>
      <c r="B424" s="1" t="s">
        <v>1907</v>
      </c>
      <c r="C424" s="1" t="s">
        <v>2041</v>
      </c>
      <c r="D424" s="1" t="s">
        <v>854</v>
      </c>
      <c r="E424" s="1" t="s">
        <v>620</v>
      </c>
      <c r="F424" s="56" t="s">
        <v>115</v>
      </c>
      <c r="G424" s="8" t="s">
        <v>4</v>
      </c>
      <c r="H424" s="8" t="s">
        <v>55</v>
      </c>
      <c r="I424" s="8" t="s">
        <v>55</v>
      </c>
      <c r="J424" s="11" t="s">
        <v>123</v>
      </c>
      <c r="K424" s="11" t="s">
        <v>123</v>
      </c>
      <c r="L424" s="11" t="s">
        <v>123</v>
      </c>
      <c r="M424" s="54" t="s">
        <v>123</v>
      </c>
      <c r="N424" s="54" t="s">
        <v>123</v>
      </c>
      <c r="O424" s="1"/>
      <c r="P424" s="54" t="s">
        <v>123</v>
      </c>
      <c r="Q424" s="1"/>
      <c r="R424" s="54" t="s">
        <v>123</v>
      </c>
      <c r="S424" s="55" t="s">
        <v>123</v>
      </c>
      <c r="T424" s="1"/>
      <c r="U424" s="54" t="s">
        <v>123</v>
      </c>
      <c r="V424" s="54" t="s">
        <v>123</v>
      </c>
      <c r="W424" s="54" t="s">
        <v>123</v>
      </c>
      <c r="X424" s="1"/>
      <c r="Y424" s="54" t="s">
        <v>123</v>
      </c>
      <c r="Z424" s="54" t="s">
        <v>123</v>
      </c>
      <c r="AA424" s="54" t="s">
        <v>123</v>
      </c>
      <c r="AB424" s="54" t="s">
        <v>123</v>
      </c>
      <c r="AC424" s="54" t="s">
        <v>123</v>
      </c>
      <c r="AD424" s="54" t="s">
        <v>123</v>
      </c>
      <c r="AE424" s="54" t="s">
        <v>123</v>
      </c>
      <c r="AF424" s="54" t="s">
        <v>123</v>
      </c>
      <c r="AG424" s="1"/>
      <c r="AH424" s="54" t="s">
        <v>123</v>
      </c>
      <c r="AI424" s="54" t="s">
        <v>123</v>
      </c>
      <c r="AJ424" s="1"/>
      <c r="AK424" s="1"/>
      <c r="AL424" s="54" t="s">
        <v>123</v>
      </c>
      <c r="AM424" s="1"/>
      <c r="AN424" s="54" t="s">
        <v>123</v>
      </c>
      <c r="AO424" s="1"/>
      <c r="AP424" s="54" t="s">
        <v>123</v>
      </c>
      <c r="AQ424" s="1"/>
      <c r="AR424" s="1"/>
      <c r="AS424" s="1"/>
    </row>
    <row r="425" spans="1:45" ht="28.8" x14ac:dyDescent="0.3">
      <c r="A425" s="1" t="str">
        <f t="shared" si="5"/>
        <v>Digitalizaciones de la institución [Junta de Castilla y León. Archivo General de Castilla y León]</v>
      </c>
      <c r="B425" s="8" t="s">
        <v>2377</v>
      </c>
      <c r="C425" s="1" t="s">
        <v>25</v>
      </c>
      <c r="D425" s="1" t="s">
        <v>854</v>
      </c>
      <c r="E425" s="1" t="s">
        <v>590</v>
      </c>
      <c r="F425" s="56" t="s">
        <v>115</v>
      </c>
      <c r="G425" s="8" t="s">
        <v>9</v>
      </c>
      <c r="H425" s="8" t="s">
        <v>78</v>
      </c>
      <c r="I425" s="8" t="s">
        <v>78</v>
      </c>
      <c r="J425" s="11" t="s">
        <v>123</v>
      </c>
      <c r="K425" s="11" t="s">
        <v>123</v>
      </c>
      <c r="L425" s="11" t="s">
        <v>123</v>
      </c>
      <c r="M425" s="54" t="s">
        <v>123</v>
      </c>
      <c r="N425" s="54" t="s">
        <v>123</v>
      </c>
      <c r="O425" s="1"/>
      <c r="P425" s="54" t="s">
        <v>123</v>
      </c>
      <c r="Q425" s="1"/>
      <c r="R425" s="54" t="s">
        <v>123</v>
      </c>
      <c r="S425" s="55" t="s">
        <v>123</v>
      </c>
      <c r="T425" s="1"/>
      <c r="U425" s="54" t="s">
        <v>123</v>
      </c>
      <c r="V425" s="54" t="s">
        <v>123</v>
      </c>
      <c r="W425" s="54" t="s">
        <v>123</v>
      </c>
      <c r="X425" s="1"/>
      <c r="Y425" s="54" t="s">
        <v>123</v>
      </c>
      <c r="Z425" s="54" t="s">
        <v>123</v>
      </c>
      <c r="AA425" s="54" t="s">
        <v>123</v>
      </c>
      <c r="AB425" s="54" t="s">
        <v>123</v>
      </c>
      <c r="AC425" s="54" t="s">
        <v>123</v>
      </c>
      <c r="AD425" s="54" t="s">
        <v>123</v>
      </c>
      <c r="AE425" s="54" t="s">
        <v>123</v>
      </c>
      <c r="AF425" s="54" t="s">
        <v>123</v>
      </c>
      <c r="AG425" s="1"/>
      <c r="AH425" s="54" t="s">
        <v>123</v>
      </c>
      <c r="AI425" s="54" t="s">
        <v>123</v>
      </c>
      <c r="AJ425" s="1"/>
      <c r="AK425" s="1"/>
      <c r="AL425" s="54" t="s">
        <v>123</v>
      </c>
      <c r="AM425" s="1"/>
      <c r="AN425" s="54" t="s">
        <v>123</v>
      </c>
      <c r="AO425" s="1"/>
      <c r="AP425" s="54" t="s">
        <v>123</v>
      </c>
      <c r="AQ425" s="1"/>
      <c r="AR425" s="1"/>
      <c r="AS425" s="1"/>
    </row>
    <row r="426" spans="1:45" x14ac:dyDescent="0.3">
      <c r="A426" s="1" t="str">
        <f t="shared" si="5"/>
        <v>Digitalizaciones de la institución [Junta de Castilla y León. Biblioteca Regional de Castilla y León]</v>
      </c>
      <c r="B426" s="1" t="s">
        <v>2503</v>
      </c>
      <c r="C426" s="1" t="s">
        <v>2049</v>
      </c>
      <c r="D426" s="1" t="s">
        <v>854</v>
      </c>
      <c r="E426" s="1" t="s">
        <v>620</v>
      </c>
      <c r="F426" s="56" t="s">
        <v>115</v>
      </c>
      <c r="G426" s="8" t="s">
        <v>9</v>
      </c>
      <c r="H426" s="8" t="s">
        <v>78</v>
      </c>
      <c r="I426" s="8" t="s">
        <v>78</v>
      </c>
      <c r="J426" s="11" t="s">
        <v>123</v>
      </c>
      <c r="K426" s="11" t="s">
        <v>123</v>
      </c>
      <c r="L426" s="11" t="s">
        <v>123</v>
      </c>
      <c r="M426" s="54" t="s">
        <v>123</v>
      </c>
      <c r="N426" s="54" t="s">
        <v>123</v>
      </c>
      <c r="O426" s="1"/>
      <c r="P426" s="54" t="s">
        <v>123</v>
      </c>
      <c r="Q426" s="1"/>
      <c r="R426" s="54" t="s">
        <v>123</v>
      </c>
      <c r="S426" s="55" t="s">
        <v>123</v>
      </c>
      <c r="T426" s="1"/>
      <c r="U426" s="54" t="s">
        <v>123</v>
      </c>
      <c r="V426" s="54" t="s">
        <v>123</v>
      </c>
      <c r="W426" s="54" t="s">
        <v>123</v>
      </c>
      <c r="X426" s="1"/>
      <c r="Y426" s="54" t="s">
        <v>123</v>
      </c>
      <c r="Z426" s="54" t="s">
        <v>123</v>
      </c>
      <c r="AA426" s="54" t="s">
        <v>123</v>
      </c>
      <c r="AB426" s="54" t="s">
        <v>123</v>
      </c>
      <c r="AC426" s="54" t="s">
        <v>123</v>
      </c>
      <c r="AD426" s="54" t="s">
        <v>123</v>
      </c>
      <c r="AE426" s="54" t="s">
        <v>123</v>
      </c>
      <c r="AF426" s="54" t="s">
        <v>123</v>
      </c>
      <c r="AG426" s="1"/>
      <c r="AH426" s="54" t="s">
        <v>123</v>
      </c>
      <c r="AI426" s="54" t="s">
        <v>123</v>
      </c>
      <c r="AJ426" s="1"/>
      <c r="AK426" s="1"/>
      <c r="AL426" s="54" t="s">
        <v>123</v>
      </c>
      <c r="AM426" s="1"/>
      <c r="AN426" s="54" t="s">
        <v>123</v>
      </c>
      <c r="AO426" s="1"/>
      <c r="AP426" s="54" t="s">
        <v>123</v>
      </c>
      <c r="AQ426" s="1"/>
      <c r="AR426" s="1"/>
      <c r="AS426" s="1"/>
    </row>
    <row r="427" spans="1:45" x14ac:dyDescent="0.3">
      <c r="A427" s="1" t="str">
        <f t="shared" si="5"/>
        <v>Digitalizaciones de la institución [Junta de Extremadura. Biblioteca de Extremadura]</v>
      </c>
      <c r="B427" s="1" t="s">
        <v>2354</v>
      </c>
      <c r="C427" s="1" t="s">
        <v>2049</v>
      </c>
      <c r="D427" s="1" t="s">
        <v>854</v>
      </c>
      <c r="E427" s="1" t="s">
        <v>1581</v>
      </c>
      <c r="F427" s="56" t="s">
        <v>115</v>
      </c>
      <c r="G427" s="8" t="s">
        <v>18</v>
      </c>
      <c r="H427" s="8" t="s">
        <v>87</v>
      </c>
      <c r="I427" s="8" t="s">
        <v>87</v>
      </c>
      <c r="J427" s="11" t="s">
        <v>123</v>
      </c>
      <c r="K427" s="11" t="s">
        <v>123</v>
      </c>
      <c r="L427" s="11" t="s">
        <v>123</v>
      </c>
      <c r="M427" s="54" t="s">
        <v>123</v>
      </c>
      <c r="N427" s="54" t="s">
        <v>123</v>
      </c>
      <c r="O427" s="1"/>
      <c r="P427" s="54" t="s">
        <v>123</v>
      </c>
      <c r="Q427" s="1"/>
      <c r="R427" s="54" t="s">
        <v>123</v>
      </c>
      <c r="S427" s="55" t="s">
        <v>123</v>
      </c>
      <c r="T427" s="1"/>
      <c r="U427" s="54" t="s">
        <v>123</v>
      </c>
      <c r="V427" s="54" t="s">
        <v>123</v>
      </c>
      <c r="W427" s="54" t="s">
        <v>123</v>
      </c>
      <c r="X427" s="1"/>
      <c r="Y427" s="54" t="s">
        <v>123</v>
      </c>
      <c r="Z427" s="54" t="s">
        <v>123</v>
      </c>
      <c r="AA427" s="54" t="s">
        <v>123</v>
      </c>
      <c r="AB427" s="54" t="s">
        <v>123</v>
      </c>
      <c r="AC427" s="54" t="s">
        <v>123</v>
      </c>
      <c r="AD427" s="54" t="s">
        <v>123</v>
      </c>
      <c r="AE427" s="54" t="s">
        <v>123</v>
      </c>
      <c r="AF427" s="54" t="s">
        <v>123</v>
      </c>
      <c r="AG427" s="1"/>
      <c r="AH427" s="54" t="s">
        <v>123</v>
      </c>
      <c r="AI427" s="54" t="s">
        <v>123</v>
      </c>
      <c r="AJ427" s="1"/>
      <c r="AK427" s="1"/>
      <c r="AL427" s="54" t="s">
        <v>123</v>
      </c>
      <c r="AM427" s="1"/>
      <c r="AN427" s="54" t="s">
        <v>123</v>
      </c>
      <c r="AO427" s="1"/>
      <c r="AP427" s="54" t="s">
        <v>123</v>
      </c>
      <c r="AQ427" s="1"/>
      <c r="AR427" s="1"/>
      <c r="AS427" s="1"/>
    </row>
    <row r="428" spans="1:45" ht="28.8" x14ac:dyDescent="0.3">
      <c r="A428" s="1" t="str">
        <f t="shared" si="5"/>
        <v>Digitalizaciones de la institución [La Caja de Canarias]</v>
      </c>
      <c r="B428" s="1" t="s">
        <v>949</v>
      </c>
      <c r="C428" s="1" t="s">
        <v>1467</v>
      </c>
      <c r="D428" s="1" t="s">
        <v>854</v>
      </c>
      <c r="E428" s="1" t="s">
        <v>881</v>
      </c>
      <c r="F428" s="56" t="s">
        <v>115</v>
      </c>
      <c r="G428" s="8" t="s">
        <v>20</v>
      </c>
      <c r="H428" s="8" t="s">
        <v>64</v>
      </c>
      <c r="I428" s="8" t="s">
        <v>402</v>
      </c>
      <c r="J428" s="11" t="s">
        <v>123</v>
      </c>
      <c r="K428" s="11" t="s">
        <v>123</v>
      </c>
      <c r="L428" s="11" t="s">
        <v>123</v>
      </c>
      <c r="M428" s="54" t="s">
        <v>123</v>
      </c>
      <c r="N428" s="54" t="s">
        <v>123</v>
      </c>
      <c r="O428" s="1"/>
      <c r="P428" s="54" t="s">
        <v>123</v>
      </c>
      <c r="Q428" s="1"/>
      <c r="R428" s="54" t="s">
        <v>123</v>
      </c>
      <c r="S428" s="55" t="s">
        <v>123</v>
      </c>
      <c r="T428" s="1"/>
      <c r="U428" s="54" t="s">
        <v>123</v>
      </c>
      <c r="V428" s="54" t="s">
        <v>123</v>
      </c>
      <c r="W428" s="54" t="s">
        <v>123</v>
      </c>
      <c r="X428" s="1"/>
      <c r="Y428" s="54" t="s">
        <v>123</v>
      </c>
      <c r="Z428" s="54" t="s">
        <v>123</v>
      </c>
      <c r="AA428" s="54" t="s">
        <v>123</v>
      </c>
      <c r="AB428" s="54" t="s">
        <v>123</v>
      </c>
      <c r="AC428" s="54" t="s">
        <v>123</v>
      </c>
      <c r="AD428" s="54" t="s">
        <v>123</v>
      </c>
      <c r="AE428" s="54" t="s">
        <v>123</v>
      </c>
      <c r="AF428" s="54" t="s">
        <v>123</v>
      </c>
      <c r="AG428" s="1"/>
      <c r="AH428" s="54" t="s">
        <v>123</v>
      </c>
      <c r="AI428" s="54" t="s">
        <v>123</v>
      </c>
      <c r="AJ428" s="1"/>
      <c r="AK428" s="1"/>
      <c r="AL428" s="54" t="s">
        <v>123</v>
      </c>
      <c r="AM428" s="1"/>
      <c r="AN428" s="54" t="s">
        <v>123</v>
      </c>
      <c r="AO428" s="1"/>
      <c r="AP428" s="54" t="s">
        <v>123</v>
      </c>
      <c r="AQ428" s="1"/>
      <c r="AR428" s="1"/>
      <c r="AS428" s="1"/>
    </row>
    <row r="429" spans="1:45" x14ac:dyDescent="0.3">
      <c r="A429" s="1" t="str">
        <f t="shared" si="5"/>
        <v>Digitalizaciones de la institución [Lira editorial / Polo Digital Multimedia, S.L.]</v>
      </c>
      <c r="B429" s="8" t="s">
        <v>1725</v>
      </c>
      <c r="C429" s="1" t="s">
        <v>1467</v>
      </c>
      <c r="D429" s="1" t="s">
        <v>854</v>
      </c>
      <c r="E429" s="1" t="s">
        <v>167</v>
      </c>
      <c r="F429" s="56" t="s">
        <v>115</v>
      </c>
      <c r="G429" s="8" t="s">
        <v>93</v>
      </c>
      <c r="H429" s="8" t="s">
        <v>6</v>
      </c>
      <c r="I429" s="8" t="s">
        <v>6</v>
      </c>
      <c r="J429" s="11" t="s">
        <v>123</v>
      </c>
      <c r="K429" s="11" t="s">
        <v>123</v>
      </c>
      <c r="L429" s="11" t="s">
        <v>123</v>
      </c>
      <c r="M429" s="54" t="s">
        <v>123</v>
      </c>
      <c r="N429" s="54" t="s">
        <v>123</v>
      </c>
      <c r="O429" s="1"/>
      <c r="P429" s="54" t="s">
        <v>123</v>
      </c>
      <c r="Q429" s="1"/>
      <c r="R429" s="54" t="s">
        <v>123</v>
      </c>
      <c r="S429" s="55" t="s">
        <v>123</v>
      </c>
      <c r="T429" s="1"/>
      <c r="U429" s="54" t="s">
        <v>123</v>
      </c>
      <c r="V429" s="54" t="s">
        <v>123</v>
      </c>
      <c r="W429" s="54" t="s">
        <v>123</v>
      </c>
      <c r="X429" s="1"/>
      <c r="Y429" s="54" t="s">
        <v>123</v>
      </c>
      <c r="Z429" s="54" t="s">
        <v>123</v>
      </c>
      <c r="AA429" s="54" t="s">
        <v>123</v>
      </c>
      <c r="AB429" s="54" t="s">
        <v>123</v>
      </c>
      <c r="AC429" s="54" t="s">
        <v>123</v>
      </c>
      <c r="AD429" s="54" t="s">
        <v>123</v>
      </c>
      <c r="AE429" s="54" t="s">
        <v>123</v>
      </c>
      <c r="AF429" s="54" t="s">
        <v>123</v>
      </c>
      <c r="AG429" s="1"/>
      <c r="AH429" s="54" t="s">
        <v>123</v>
      </c>
      <c r="AI429" s="54" t="s">
        <v>123</v>
      </c>
      <c r="AJ429" s="1"/>
      <c r="AK429" s="1"/>
      <c r="AL429" s="54" t="s">
        <v>123</v>
      </c>
      <c r="AM429" s="1"/>
      <c r="AN429" s="54" t="s">
        <v>123</v>
      </c>
      <c r="AO429" s="1"/>
      <c r="AP429" s="54" t="s">
        <v>123</v>
      </c>
      <c r="AQ429" s="1"/>
      <c r="AR429" s="1"/>
      <c r="AS429" s="1"/>
    </row>
    <row r="430" spans="1:45" x14ac:dyDescent="0.3">
      <c r="A430" s="1" t="str">
        <f t="shared" si="5"/>
        <v>Digitalizaciones de la institución [Machado Grupo de Distribución S.L.]</v>
      </c>
      <c r="B430" s="8" t="s">
        <v>1726</v>
      </c>
      <c r="C430" s="1" t="s">
        <v>1467</v>
      </c>
      <c r="D430" s="1" t="s">
        <v>854</v>
      </c>
      <c r="E430" s="1" t="s">
        <v>167</v>
      </c>
      <c r="F430" s="56" t="s">
        <v>115</v>
      </c>
      <c r="G430" s="8" t="s">
        <v>93</v>
      </c>
      <c r="H430" s="8" t="s">
        <v>6</v>
      </c>
      <c r="I430" s="8" t="s">
        <v>6</v>
      </c>
      <c r="J430" s="11" t="s">
        <v>123</v>
      </c>
      <c r="K430" s="11" t="s">
        <v>123</v>
      </c>
      <c r="L430" s="11" t="s">
        <v>123</v>
      </c>
      <c r="M430" s="54" t="s">
        <v>123</v>
      </c>
      <c r="N430" s="54" t="s">
        <v>123</v>
      </c>
      <c r="O430" s="1"/>
      <c r="P430" s="54" t="s">
        <v>123</v>
      </c>
      <c r="Q430" s="1"/>
      <c r="R430" s="54" t="s">
        <v>123</v>
      </c>
      <c r="S430" s="55" t="s">
        <v>123</v>
      </c>
      <c r="T430" s="1"/>
      <c r="U430" s="54" t="s">
        <v>123</v>
      </c>
      <c r="V430" s="54" t="s">
        <v>123</v>
      </c>
      <c r="W430" s="54" t="s">
        <v>123</v>
      </c>
      <c r="X430" s="1"/>
      <c r="Y430" s="54" t="s">
        <v>123</v>
      </c>
      <c r="Z430" s="54" t="s">
        <v>123</v>
      </c>
      <c r="AA430" s="54" t="s">
        <v>123</v>
      </c>
      <c r="AB430" s="54" t="s">
        <v>123</v>
      </c>
      <c r="AC430" s="54" t="s">
        <v>123</v>
      </c>
      <c r="AD430" s="54" t="s">
        <v>123</v>
      </c>
      <c r="AE430" s="54" t="s">
        <v>123</v>
      </c>
      <c r="AF430" s="54" t="s">
        <v>123</v>
      </c>
      <c r="AG430" s="1"/>
      <c r="AH430" s="54" t="s">
        <v>123</v>
      </c>
      <c r="AI430" s="54" t="s">
        <v>123</v>
      </c>
      <c r="AJ430" s="1"/>
      <c r="AK430" s="1"/>
      <c r="AL430" s="54" t="s">
        <v>123</v>
      </c>
      <c r="AM430" s="1"/>
      <c r="AN430" s="54" t="s">
        <v>123</v>
      </c>
      <c r="AO430" s="1"/>
      <c r="AP430" s="54" t="s">
        <v>123</v>
      </c>
      <c r="AQ430" s="1"/>
      <c r="AR430" s="1"/>
      <c r="AS430" s="1"/>
    </row>
    <row r="431" spans="1:45" x14ac:dyDescent="0.3">
      <c r="A431" s="1" t="str">
        <f t="shared" si="5"/>
        <v>Digitalizaciones de la institución [Mediateca de Perpignan. Departamento de catalán]</v>
      </c>
      <c r="B431" s="1" t="s">
        <v>1890</v>
      </c>
      <c r="C431" s="1" t="s">
        <v>2040</v>
      </c>
      <c r="D431" s="1" t="s">
        <v>854</v>
      </c>
      <c r="E431" s="1" t="s">
        <v>599</v>
      </c>
      <c r="F431" s="56" t="s">
        <v>115</v>
      </c>
      <c r="G431" s="8" t="s">
        <v>2090</v>
      </c>
      <c r="H431" s="8" t="s">
        <v>2091</v>
      </c>
      <c r="I431" s="8" t="s">
        <v>2092</v>
      </c>
      <c r="J431" s="11" t="s">
        <v>123</v>
      </c>
      <c r="K431" s="11" t="s">
        <v>123</v>
      </c>
      <c r="L431" s="11" t="s">
        <v>123</v>
      </c>
      <c r="M431" s="54" t="s">
        <v>123</v>
      </c>
      <c r="N431" s="54" t="s">
        <v>123</v>
      </c>
      <c r="O431" s="1"/>
      <c r="P431" s="54" t="s">
        <v>123</v>
      </c>
      <c r="Q431" s="1"/>
      <c r="R431" s="54" t="s">
        <v>123</v>
      </c>
      <c r="S431" s="55" t="s">
        <v>123</v>
      </c>
      <c r="T431" s="1"/>
      <c r="U431" s="54" t="s">
        <v>123</v>
      </c>
      <c r="V431" s="54" t="s">
        <v>123</v>
      </c>
      <c r="W431" s="54" t="s">
        <v>123</v>
      </c>
      <c r="X431" s="1"/>
      <c r="Y431" s="54" t="s">
        <v>123</v>
      </c>
      <c r="Z431" s="54" t="s">
        <v>123</v>
      </c>
      <c r="AA431" s="54" t="s">
        <v>123</v>
      </c>
      <c r="AB431" s="54" t="s">
        <v>123</v>
      </c>
      <c r="AC431" s="54" t="s">
        <v>123</v>
      </c>
      <c r="AD431" s="54" t="s">
        <v>123</v>
      </c>
      <c r="AE431" s="54" t="s">
        <v>123</v>
      </c>
      <c r="AF431" s="54" t="s">
        <v>123</v>
      </c>
      <c r="AG431" s="1"/>
      <c r="AH431" s="54" t="s">
        <v>123</v>
      </c>
      <c r="AI431" s="54" t="s">
        <v>123</v>
      </c>
      <c r="AJ431" s="1"/>
      <c r="AK431" s="1"/>
      <c r="AL431" s="54" t="s">
        <v>123</v>
      </c>
      <c r="AM431" s="1"/>
      <c r="AN431" s="54" t="s">
        <v>123</v>
      </c>
      <c r="AO431" s="1"/>
      <c r="AP431" s="54" t="s">
        <v>123</v>
      </c>
      <c r="AQ431" s="1"/>
      <c r="AR431" s="1"/>
      <c r="AS431" s="1"/>
    </row>
    <row r="432" spans="1:45" x14ac:dyDescent="0.3">
      <c r="A432" s="1" t="str">
        <f t="shared" si="5"/>
        <v>Digitalizaciones de la institución [Ministerio de Cultura. Archivo General de Indias]</v>
      </c>
      <c r="B432" s="1" t="s">
        <v>2371</v>
      </c>
      <c r="C432" s="1" t="s">
        <v>25</v>
      </c>
      <c r="D432" s="1" t="s">
        <v>854</v>
      </c>
      <c r="E432" s="1" t="s">
        <v>620</v>
      </c>
      <c r="F432" s="56" t="s">
        <v>115</v>
      </c>
      <c r="G432" s="8" t="s">
        <v>4</v>
      </c>
      <c r="H432" s="8" t="s">
        <v>59</v>
      </c>
      <c r="I432" s="8" t="s">
        <v>59</v>
      </c>
      <c r="J432" s="11" t="s">
        <v>123</v>
      </c>
      <c r="K432" s="11" t="s">
        <v>123</v>
      </c>
      <c r="L432" s="11" t="s">
        <v>123</v>
      </c>
      <c r="M432" s="54" t="s">
        <v>123</v>
      </c>
      <c r="N432" s="54" t="s">
        <v>123</v>
      </c>
      <c r="O432" s="1"/>
      <c r="P432" s="54" t="s">
        <v>123</v>
      </c>
      <c r="Q432" s="1"/>
      <c r="R432" s="54" t="s">
        <v>123</v>
      </c>
      <c r="S432" s="55" t="s">
        <v>123</v>
      </c>
      <c r="T432" s="1"/>
      <c r="U432" s="54" t="s">
        <v>123</v>
      </c>
      <c r="V432" s="54" t="s">
        <v>123</v>
      </c>
      <c r="W432" s="54" t="s">
        <v>123</v>
      </c>
      <c r="X432" s="1"/>
      <c r="Y432" s="54" t="s">
        <v>123</v>
      </c>
      <c r="Z432" s="54" t="s">
        <v>123</v>
      </c>
      <c r="AA432" s="54" t="s">
        <v>123</v>
      </c>
      <c r="AB432" s="54" t="s">
        <v>123</v>
      </c>
      <c r="AC432" s="54" t="s">
        <v>123</v>
      </c>
      <c r="AD432" s="54" t="s">
        <v>123</v>
      </c>
      <c r="AE432" s="54" t="s">
        <v>123</v>
      </c>
      <c r="AF432" s="54" t="s">
        <v>123</v>
      </c>
      <c r="AG432" s="1"/>
      <c r="AH432" s="54" t="s">
        <v>123</v>
      </c>
      <c r="AI432" s="54" t="s">
        <v>123</v>
      </c>
      <c r="AJ432" s="1"/>
      <c r="AK432" s="1"/>
      <c r="AL432" s="54" t="s">
        <v>123</v>
      </c>
      <c r="AM432" s="1"/>
      <c r="AN432" s="54" t="s">
        <v>123</v>
      </c>
      <c r="AO432" s="1"/>
      <c r="AP432" s="54" t="s">
        <v>123</v>
      </c>
      <c r="AQ432" s="1"/>
      <c r="AR432" s="1"/>
      <c r="AS432" s="1"/>
    </row>
    <row r="433" spans="1:45" x14ac:dyDescent="0.3">
      <c r="A433" s="1" t="str">
        <f t="shared" si="5"/>
        <v>Digitalizaciones de la institución [Ministerio de Cultura. Biblioteca de Cultura]</v>
      </c>
      <c r="B433" s="8" t="s">
        <v>2353</v>
      </c>
      <c r="C433" s="1" t="s">
        <v>1881</v>
      </c>
      <c r="D433" s="1" t="s">
        <v>854</v>
      </c>
      <c r="E433" s="1" t="s">
        <v>167</v>
      </c>
      <c r="F433" s="56" t="s">
        <v>115</v>
      </c>
      <c r="G433" s="8" t="s">
        <v>93</v>
      </c>
      <c r="H433" s="8" t="s">
        <v>6</v>
      </c>
      <c r="I433" s="8" t="s">
        <v>6</v>
      </c>
      <c r="J433" s="11" t="s">
        <v>123</v>
      </c>
      <c r="K433" s="11" t="s">
        <v>123</v>
      </c>
      <c r="L433" s="11" t="s">
        <v>123</v>
      </c>
      <c r="M433" s="54" t="s">
        <v>123</v>
      </c>
      <c r="N433" s="54" t="s">
        <v>123</v>
      </c>
      <c r="O433" s="1"/>
      <c r="P433" s="54" t="s">
        <v>123</v>
      </c>
      <c r="Q433" s="1"/>
      <c r="R433" s="54" t="s">
        <v>123</v>
      </c>
      <c r="S433" s="55" t="s">
        <v>123</v>
      </c>
      <c r="T433" s="1"/>
      <c r="U433" s="54" t="s">
        <v>123</v>
      </c>
      <c r="V433" s="54" t="s">
        <v>123</v>
      </c>
      <c r="W433" s="54" t="s">
        <v>123</v>
      </c>
      <c r="X433" s="1"/>
      <c r="Y433" s="54" t="s">
        <v>123</v>
      </c>
      <c r="Z433" s="54" t="s">
        <v>123</v>
      </c>
      <c r="AA433" s="54" t="s">
        <v>123</v>
      </c>
      <c r="AB433" s="54" t="s">
        <v>123</v>
      </c>
      <c r="AC433" s="54" t="s">
        <v>123</v>
      </c>
      <c r="AD433" s="54" t="s">
        <v>123</v>
      </c>
      <c r="AE433" s="54" t="s">
        <v>123</v>
      </c>
      <c r="AF433" s="54" t="s">
        <v>123</v>
      </c>
      <c r="AG433" s="1"/>
      <c r="AH433" s="54" t="s">
        <v>123</v>
      </c>
      <c r="AI433" s="54" t="s">
        <v>123</v>
      </c>
      <c r="AJ433" s="1"/>
      <c r="AK433" s="1"/>
      <c r="AL433" s="54" t="s">
        <v>123</v>
      </c>
      <c r="AM433" s="1"/>
      <c r="AN433" s="54" t="s">
        <v>123</v>
      </c>
      <c r="AO433" s="1"/>
      <c r="AP433" s="54" t="s">
        <v>123</v>
      </c>
      <c r="AQ433" s="1"/>
      <c r="AR433" s="1"/>
      <c r="AS433" s="1"/>
    </row>
    <row r="434" spans="1:45" x14ac:dyDescent="0.3">
      <c r="A434" s="1" t="str">
        <f t="shared" si="5"/>
        <v>Digitalizaciones de la institución [Ministerio de Cultura. Biblioteca Pública del Estado en Albacete]</v>
      </c>
      <c r="B434" s="1" t="s">
        <v>1949</v>
      </c>
      <c r="C434" s="1" t="s">
        <v>2039</v>
      </c>
      <c r="D434" s="1" t="s">
        <v>854</v>
      </c>
      <c r="E434" s="1" t="s">
        <v>1580</v>
      </c>
      <c r="F434" s="56" t="s">
        <v>115</v>
      </c>
      <c r="G434" s="8" t="s">
        <v>15</v>
      </c>
      <c r="H434" s="8" t="s">
        <v>66</v>
      </c>
      <c r="I434" s="8" t="s">
        <v>66</v>
      </c>
      <c r="J434" s="11" t="s">
        <v>123</v>
      </c>
      <c r="K434" s="11" t="s">
        <v>123</v>
      </c>
      <c r="L434" s="11" t="s">
        <v>123</v>
      </c>
      <c r="M434" s="54" t="s">
        <v>123</v>
      </c>
      <c r="N434" s="54" t="s">
        <v>123</v>
      </c>
      <c r="O434" s="1"/>
      <c r="P434" s="54" t="s">
        <v>123</v>
      </c>
      <c r="Q434" s="1"/>
      <c r="R434" s="54" t="s">
        <v>123</v>
      </c>
      <c r="S434" s="55" t="s">
        <v>123</v>
      </c>
      <c r="T434" s="1"/>
      <c r="U434" s="54" t="s">
        <v>123</v>
      </c>
      <c r="V434" s="54" t="s">
        <v>123</v>
      </c>
      <c r="W434" s="54" t="s">
        <v>123</v>
      </c>
      <c r="X434" s="1"/>
      <c r="Y434" s="54" t="s">
        <v>123</v>
      </c>
      <c r="Z434" s="54" t="s">
        <v>123</v>
      </c>
      <c r="AA434" s="54" t="s">
        <v>123</v>
      </c>
      <c r="AB434" s="54" t="s">
        <v>123</v>
      </c>
      <c r="AC434" s="54" t="s">
        <v>123</v>
      </c>
      <c r="AD434" s="54" t="s">
        <v>123</v>
      </c>
      <c r="AE434" s="54" t="s">
        <v>123</v>
      </c>
      <c r="AF434" s="54" t="s">
        <v>123</v>
      </c>
      <c r="AG434" s="1"/>
      <c r="AH434" s="54" t="s">
        <v>123</v>
      </c>
      <c r="AI434" s="54" t="s">
        <v>123</v>
      </c>
      <c r="AJ434" s="1"/>
      <c r="AK434" s="1"/>
      <c r="AL434" s="54" t="s">
        <v>123</v>
      </c>
      <c r="AM434" s="1"/>
      <c r="AN434" s="54" t="s">
        <v>123</v>
      </c>
      <c r="AO434" s="1"/>
      <c r="AP434" s="54" t="s">
        <v>123</v>
      </c>
      <c r="AQ434" s="1"/>
      <c r="AR434" s="1"/>
      <c r="AS434" s="1"/>
    </row>
    <row r="435" spans="1:45" ht="28.8" x14ac:dyDescent="0.3">
      <c r="A435" s="1" t="str">
        <f t="shared" si="5"/>
        <v>Digitalizaciones de la institución [Ministerio de Cultura. Biblioteca Pública del Estado en Alicante]</v>
      </c>
      <c r="B435" s="8" t="s">
        <v>1982</v>
      </c>
      <c r="C435" s="1" t="s">
        <v>2039</v>
      </c>
      <c r="D435" s="1" t="s">
        <v>854</v>
      </c>
      <c r="E435" s="1" t="s">
        <v>167</v>
      </c>
      <c r="F435" s="56" t="s">
        <v>115</v>
      </c>
      <c r="G435" s="8" t="s">
        <v>611</v>
      </c>
      <c r="H435" s="8" t="s">
        <v>85</v>
      </c>
      <c r="I435" s="8" t="s">
        <v>85</v>
      </c>
      <c r="J435" s="11" t="s">
        <v>123</v>
      </c>
      <c r="K435" s="11" t="s">
        <v>123</v>
      </c>
      <c r="L435" s="11" t="s">
        <v>123</v>
      </c>
      <c r="M435" s="54" t="s">
        <v>123</v>
      </c>
      <c r="N435" s="54" t="s">
        <v>123</v>
      </c>
      <c r="O435" s="1"/>
      <c r="P435" s="54" t="s">
        <v>123</v>
      </c>
      <c r="Q435" s="1"/>
      <c r="R435" s="54" t="s">
        <v>123</v>
      </c>
      <c r="S435" s="55" t="s">
        <v>123</v>
      </c>
      <c r="T435" s="1"/>
      <c r="U435" s="54" t="s">
        <v>123</v>
      </c>
      <c r="V435" s="54" t="s">
        <v>123</v>
      </c>
      <c r="W435" s="54" t="s">
        <v>123</v>
      </c>
      <c r="X435" s="1"/>
      <c r="Y435" s="54" t="s">
        <v>123</v>
      </c>
      <c r="Z435" s="54" t="s">
        <v>123</v>
      </c>
      <c r="AA435" s="54" t="s">
        <v>123</v>
      </c>
      <c r="AB435" s="54" t="s">
        <v>123</v>
      </c>
      <c r="AC435" s="54" t="s">
        <v>123</v>
      </c>
      <c r="AD435" s="54" t="s">
        <v>123</v>
      </c>
      <c r="AE435" s="54" t="s">
        <v>123</v>
      </c>
      <c r="AF435" s="54" t="s">
        <v>123</v>
      </c>
      <c r="AG435" s="1"/>
      <c r="AH435" s="54" t="s">
        <v>123</v>
      </c>
      <c r="AI435" s="54" t="s">
        <v>123</v>
      </c>
      <c r="AJ435" s="1"/>
      <c r="AK435" s="1"/>
      <c r="AL435" s="54" t="s">
        <v>123</v>
      </c>
      <c r="AM435" s="1"/>
      <c r="AN435" s="54" t="s">
        <v>123</v>
      </c>
      <c r="AO435" s="1"/>
      <c r="AP435" s="54" t="s">
        <v>123</v>
      </c>
      <c r="AQ435" s="1"/>
      <c r="AR435" s="1"/>
      <c r="AS435" s="1"/>
    </row>
    <row r="436" spans="1:45" ht="28.8" x14ac:dyDescent="0.3">
      <c r="A436" s="1" t="str">
        <f t="shared" si="5"/>
        <v>Digitalizaciones de la institución [Ministerio de Cultura. Biblioteca Pública del Estado en Ávila]</v>
      </c>
      <c r="B436" s="8" t="s">
        <v>1825</v>
      </c>
      <c r="C436" s="1" t="s">
        <v>2039</v>
      </c>
      <c r="D436" s="1" t="s">
        <v>854</v>
      </c>
      <c r="E436" s="1" t="s">
        <v>590</v>
      </c>
      <c r="F436" s="56" t="s">
        <v>115</v>
      </c>
      <c r="G436" s="8" t="s">
        <v>9</v>
      </c>
      <c r="H436" s="8" t="s">
        <v>71</v>
      </c>
      <c r="I436" s="8" t="s">
        <v>71</v>
      </c>
      <c r="J436" s="11" t="s">
        <v>123</v>
      </c>
      <c r="K436" s="11" t="s">
        <v>123</v>
      </c>
      <c r="L436" s="11" t="s">
        <v>123</v>
      </c>
      <c r="M436" s="54" t="s">
        <v>123</v>
      </c>
      <c r="N436" s="54" t="s">
        <v>123</v>
      </c>
      <c r="O436" s="1"/>
      <c r="P436" s="54" t="s">
        <v>123</v>
      </c>
      <c r="Q436" s="1"/>
      <c r="R436" s="54" t="s">
        <v>123</v>
      </c>
      <c r="S436" s="55" t="s">
        <v>123</v>
      </c>
      <c r="T436" s="1"/>
      <c r="U436" s="54" t="s">
        <v>123</v>
      </c>
      <c r="V436" s="54" t="s">
        <v>123</v>
      </c>
      <c r="W436" s="54" t="s">
        <v>123</v>
      </c>
      <c r="X436" s="1"/>
      <c r="Y436" s="54" t="s">
        <v>123</v>
      </c>
      <c r="Z436" s="54" t="s">
        <v>123</v>
      </c>
      <c r="AA436" s="54" t="s">
        <v>123</v>
      </c>
      <c r="AB436" s="54" t="s">
        <v>123</v>
      </c>
      <c r="AC436" s="54" t="s">
        <v>123</v>
      </c>
      <c r="AD436" s="54" t="s">
        <v>123</v>
      </c>
      <c r="AE436" s="54" t="s">
        <v>123</v>
      </c>
      <c r="AF436" s="54" t="s">
        <v>123</v>
      </c>
      <c r="AG436" s="1"/>
      <c r="AH436" s="54" t="s">
        <v>123</v>
      </c>
      <c r="AI436" s="54" t="s">
        <v>123</v>
      </c>
      <c r="AJ436" s="1"/>
      <c r="AK436" s="1"/>
      <c r="AL436" s="54" t="s">
        <v>123</v>
      </c>
      <c r="AM436" s="1"/>
      <c r="AN436" s="54" t="s">
        <v>123</v>
      </c>
      <c r="AO436" s="1"/>
      <c r="AP436" s="54" t="s">
        <v>123</v>
      </c>
      <c r="AQ436" s="1"/>
      <c r="AR436" s="1"/>
      <c r="AS436" s="1"/>
    </row>
    <row r="437" spans="1:45" x14ac:dyDescent="0.3">
      <c r="A437" s="1" t="str">
        <f t="shared" si="5"/>
        <v>Digitalizaciones de la institución [Ministerio de Cultura. Biblioteca Pública del Estado en Badajoz]</v>
      </c>
      <c r="B437" s="1" t="s">
        <v>1950</v>
      </c>
      <c r="C437" s="1" t="s">
        <v>2039</v>
      </c>
      <c r="D437" s="1" t="s">
        <v>854</v>
      </c>
      <c r="E437" s="1" t="s">
        <v>163</v>
      </c>
      <c r="F437" s="56" t="s">
        <v>115</v>
      </c>
      <c r="G437" s="8" t="s">
        <v>18</v>
      </c>
      <c r="H437" s="8" t="s">
        <v>87</v>
      </c>
      <c r="I437" s="8" t="s">
        <v>87</v>
      </c>
      <c r="J437" s="11" t="s">
        <v>123</v>
      </c>
      <c r="K437" s="11" t="s">
        <v>123</v>
      </c>
      <c r="L437" s="11" t="s">
        <v>123</v>
      </c>
      <c r="M437" s="54" t="s">
        <v>123</v>
      </c>
      <c r="N437" s="54" t="s">
        <v>123</v>
      </c>
      <c r="O437" s="1"/>
      <c r="P437" s="54" t="s">
        <v>123</v>
      </c>
      <c r="Q437" s="1"/>
      <c r="R437" s="54" t="s">
        <v>123</v>
      </c>
      <c r="S437" s="55" t="s">
        <v>123</v>
      </c>
      <c r="T437" s="1"/>
      <c r="U437" s="54" t="s">
        <v>123</v>
      </c>
      <c r="V437" s="54" t="s">
        <v>123</v>
      </c>
      <c r="W437" s="54" t="s">
        <v>123</v>
      </c>
      <c r="X437" s="1"/>
      <c r="Y437" s="54" t="s">
        <v>123</v>
      </c>
      <c r="Z437" s="54" t="s">
        <v>123</v>
      </c>
      <c r="AA437" s="54" t="s">
        <v>123</v>
      </c>
      <c r="AB437" s="54" t="s">
        <v>123</v>
      </c>
      <c r="AC437" s="54" t="s">
        <v>123</v>
      </c>
      <c r="AD437" s="54" t="s">
        <v>123</v>
      </c>
      <c r="AE437" s="54" t="s">
        <v>123</v>
      </c>
      <c r="AF437" s="54" t="s">
        <v>123</v>
      </c>
      <c r="AG437" s="1"/>
      <c r="AH437" s="54" t="s">
        <v>123</v>
      </c>
      <c r="AI437" s="54" t="s">
        <v>123</v>
      </c>
      <c r="AJ437" s="1"/>
      <c r="AK437" s="1"/>
      <c r="AL437" s="54" t="s">
        <v>123</v>
      </c>
      <c r="AM437" s="1"/>
      <c r="AN437" s="54" t="s">
        <v>123</v>
      </c>
      <c r="AO437" s="1"/>
      <c r="AP437" s="54" t="s">
        <v>123</v>
      </c>
      <c r="AQ437" s="1"/>
      <c r="AR437" s="1"/>
      <c r="AS437" s="1"/>
    </row>
    <row r="438" spans="1:45" ht="28.8" x14ac:dyDescent="0.3">
      <c r="A438" s="1" t="str">
        <f t="shared" si="5"/>
        <v>Digitalizaciones de la institución [Ministerio de Cultura. Biblioteca Pública del Estado en Castellón]</v>
      </c>
      <c r="B438" s="8" t="s">
        <v>2625</v>
      </c>
      <c r="C438" s="1" t="s">
        <v>2039</v>
      </c>
      <c r="D438" s="1" t="s">
        <v>854</v>
      </c>
      <c r="E438" s="1" t="s">
        <v>167</v>
      </c>
      <c r="F438" s="56" t="s">
        <v>115</v>
      </c>
      <c r="G438" s="8" t="s">
        <v>611</v>
      </c>
      <c r="H438" s="8" t="s">
        <v>86</v>
      </c>
      <c r="I438" s="8" t="s">
        <v>498</v>
      </c>
      <c r="J438" s="11" t="s">
        <v>123</v>
      </c>
      <c r="K438" s="11" t="s">
        <v>123</v>
      </c>
      <c r="L438" s="11" t="s">
        <v>123</v>
      </c>
      <c r="M438" s="54" t="s">
        <v>123</v>
      </c>
      <c r="N438" s="54" t="s">
        <v>123</v>
      </c>
      <c r="O438" s="1"/>
      <c r="P438" s="54" t="s">
        <v>123</v>
      </c>
      <c r="Q438" s="1"/>
      <c r="R438" s="54" t="s">
        <v>123</v>
      </c>
      <c r="S438" s="55" t="s">
        <v>123</v>
      </c>
      <c r="T438" s="1"/>
      <c r="U438" s="54" t="s">
        <v>123</v>
      </c>
      <c r="V438" s="54" t="s">
        <v>123</v>
      </c>
      <c r="W438" s="54" t="s">
        <v>123</v>
      </c>
      <c r="X438" s="1"/>
      <c r="Y438" s="54" t="s">
        <v>123</v>
      </c>
      <c r="Z438" s="54" t="s">
        <v>123</v>
      </c>
      <c r="AA438" s="54" t="s">
        <v>123</v>
      </c>
      <c r="AB438" s="54" t="s">
        <v>123</v>
      </c>
      <c r="AC438" s="54" t="s">
        <v>123</v>
      </c>
      <c r="AD438" s="54" t="s">
        <v>123</v>
      </c>
      <c r="AE438" s="54" t="s">
        <v>123</v>
      </c>
      <c r="AF438" s="54" t="s">
        <v>123</v>
      </c>
      <c r="AG438" s="1"/>
      <c r="AH438" s="54" t="s">
        <v>123</v>
      </c>
      <c r="AI438" s="54" t="s">
        <v>123</v>
      </c>
      <c r="AJ438" s="1"/>
      <c r="AK438" s="1"/>
      <c r="AL438" s="54" t="s">
        <v>123</v>
      </c>
      <c r="AM438" s="1"/>
      <c r="AN438" s="54" t="s">
        <v>123</v>
      </c>
      <c r="AO438" s="1"/>
      <c r="AP438" s="54" t="s">
        <v>123</v>
      </c>
      <c r="AQ438" s="1"/>
      <c r="AR438" s="1"/>
      <c r="AS438" s="1"/>
    </row>
    <row r="439" spans="1:45" x14ac:dyDescent="0.3">
      <c r="A439" s="1" t="str">
        <f t="shared" si="5"/>
        <v>Digitalizaciones de la institución [Ministerio de Cultura. Biblioteca Pública del Estado en Córdoba]</v>
      </c>
      <c r="B439" s="1" t="s">
        <v>1954</v>
      </c>
      <c r="C439" s="1" t="s">
        <v>2039</v>
      </c>
      <c r="D439" s="1" t="s">
        <v>854</v>
      </c>
      <c r="E439" s="1" t="s">
        <v>620</v>
      </c>
      <c r="F439" s="56" t="s">
        <v>115</v>
      </c>
      <c r="G439" s="8" t="s">
        <v>4</v>
      </c>
      <c r="H439" s="8" t="s">
        <v>54</v>
      </c>
      <c r="I439" s="8" t="s">
        <v>54</v>
      </c>
      <c r="J439" s="11" t="s">
        <v>123</v>
      </c>
      <c r="K439" s="11" t="s">
        <v>123</v>
      </c>
      <c r="L439" s="11" t="s">
        <v>123</v>
      </c>
      <c r="M439" s="54" t="s">
        <v>123</v>
      </c>
      <c r="N439" s="54" t="s">
        <v>123</v>
      </c>
      <c r="O439" s="1"/>
      <c r="P439" s="54" t="s">
        <v>123</v>
      </c>
      <c r="Q439" s="1"/>
      <c r="R439" s="54" t="s">
        <v>123</v>
      </c>
      <c r="S439" s="55" t="s">
        <v>123</v>
      </c>
      <c r="T439" s="1"/>
      <c r="U439" s="54" t="s">
        <v>123</v>
      </c>
      <c r="V439" s="54" t="s">
        <v>123</v>
      </c>
      <c r="W439" s="54" t="s">
        <v>123</v>
      </c>
      <c r="X439" s="1"/>
      <c r="Y439" s="54" t="s">
        <v>123</v>
      </c>
      <c r="Z439" s="54" t="s">
        <v>123</v>
      </c>
      <c r="AA439" s="54" t="s">
        <v>123</v>
      </c>
      <c r="AB439" s="54" t="s">
        <v>123</v>
      </c>
      <c r="AC439" s="54" t="s">
        <v>123</v>
      </c>
      <c r="AD439" s="54" t="s">
        <v>123</v>
      </c>
      <c r="AE439" s="54" t="s">
        <v>123</v>
      </c>
      <c r="AF439" s="54" t="s">
        <v>123</v>
      </c>
      <c r="AG439" s="1"/>
      <c r="AH439" s="54" t="s">
        <v>123</v>
      </c>
      <c r="AI439" s="54" t="s">
        <v>123</v>
      </c>
      <c r="AJ439" s="1"/>
      <c r="AK439" s="1"/>
      <c r="AL439" s="54" t="s">
        <v>123</v>
      </c>
      <c r="AM439" s="1"/>
      <c r="AN439" s="54" t="s">
        <v>123</v>
      </c>
      <c r="AO439" s="1"/>
      <c r="AP439" s="54" t="s">
        <v>123</v>
      </c>
      <c r="AQ439" s="1"/>
      <c r="AR439" s="1"/>
      <c r="AS439" s="1"/>
    </row>
    <row r="440" spans="1:45" x14ac:dyDescent="0.3">
      <c r="A440" s="1" t="str">
        <f t="shared" si="5"/>
        <v>Digitalizaciones de la institución [Ministerio de Cultura. Biblioteca Pública del Estado en Girona "Carles Rahola"]</v>
      </c>
      <c r="B440" s="1" t="s">
        <v>2030</v>
      </c>
      <c r="C440" s="1" t="s">
        <v>2039</v>
      </c>
      <c r="D440" s="1" t="s">
        <v>854</v>
      </c>
      <c r="E440" s="1" t="s">
        <v>163</v>
      </c>
      <c r="F440" s="56" t="s">
        <v>115</v>
      </c>
      <c r="G440" s="8" t="s">
        <v>16</v>
      </c>
      <c r="H440" s="8" t="s">
        <v>81</v>
      </c>
      <c r="I440" s="8" t="s">
        <v>81</v>
      </c>
      <c r="J440" s="11" t="s">
        <v>123</v>
      </c>
      <c r="K440" s="11" t="s">
        <v>123</v>
      </c>
      <c r="L440" s="11" t="s">
        <v>123</v>
      </c>
      <c r="M440" s="54" t="s">
        <v>123</v>
      </c>
      <c r="N440" s="54" t="s">
        <v>123</v>
      </c>
      <c r="O440" s="1"/>
      <c r="P440" s="54" t="s">
        <v>123</v>
      </c>
      <c r="Q440" s="1"/>
      <c r="R440" s="54" t="s">
        <v>123</v>
      </c>
      <c r="S440" s="55" t="s">
        <v>123</v>
      </c>
      <c r="T440" s="1"/>
      <c r="U440" s="54" t="s">
        <v>123</v>
      </c>
      <c r="V440" s="54" t="s">
        <v>123</v>
      </c>
      <c r="W440" s="54" t="s">
        <v>123</v>
      </c>
      <c r="X440" s="1"/>
      <c r="Y440" s="54" t="s">
        <v>123</v>
      </c>
      <c r="Z440" s="54" t="s">
        <v>123</v>
      </c>
      <c r="AA440" s="54" t="s">
        <v>123</v>
      </c>
      <c r="AB440" s="54" t="s">
        <v>123</v>
      </c>
      <c r="AC440" s="54" t="s">
        <v>123</v>
      </c>
      <c r="AD440" s="54" t="s">
        <v>123</v>
      </c>
      <c r="AE440" s="54" t="s">
        <v>123</v>
      </c>
      <c r="AF440" s="54" t="s">
        <v>123</v>
      </c>
      <c r="AG440" s="1"/>
      <c r="AH440" s="54" t="s">
        <v>123</v>
      </c>
      <c r="AI440" s="54" t="s">
        <v>123</v>
      </c>
      <c r="AJ440" s="1"/>
      <c r="AK440" s="1"/>
      <c r="AL440" s="54" t="s">
        <v>123</v>
      </c>
      <c r="AM440" s="1"/>
      <c r="AN440" s="54" t="s">
        <v>123</v>
      </c>
      <c r="AO440" s="1"/>
      <c r="AP440" s="54" t="s">
        <v>123</v>
      </c>
      <c r="AQ440" s="1"/>
      <c r="AR440" s="1"/>
      <c r="AS440" s="1"/>
    </row>
    <row r="441" spans="1:45" x14ac:dyDescent="0.3">
      <c r="A441" s="1" t="str">
        <f t="shared" si="5"/>
        <v>Digitalizaciones de la institución [Ministerio de Cultura. Biblioteca Pública del Estado en Granada]</v>
      </c>
      <c r="B441" s="1" t="s">
        <v>1972</v>
      </c>
      <c r="C441" s="1" t="s">
        <v>2039</v>
      </c>
      <c r="D441" s="1" t="s">
        <v>854</v>
      </c>
      <c r="E441" s="1" t="s">
        <v>620</v>
      </c>
      <c r="F441" s="56" t="s">
        <v>115</v>
      </c>
      <c r="G441" s="8" t="s">
        <v>4</v>
      </c>
      <c r="H441" s="8" t="s">
        <v>55</v>
      </c>
      <c r="I441" s="8" t="s">
        <v>55</v>
      </c>
      <c r="J441" s="11" t="s">
        <v>123</v>
      </c>
      <c r="K441" s="11" t="s">
        <v>123</v>
      </c>
      <c r="L441" s="11" t="s">
        <v>123</v>
      </c>
      <c r="M441" s="54" t="s">
        <v>123</v>
      </c>
      <c r="N441" s="54" t="s">
        <v>123</v>
      </c>
      <c r="O441" s="1"/>
      <c r="P441" s="54" t="s">
        <v>123</v>
      </c>
      <c r="Q441" s="1"/>
      <c r="R441" s="54" t="s">
        <v>123</v>
      </c>
      <c r="S441" s="55" t="s">
        <v>123</v>
      </c>
      <c r="T441" s="1"/>
      <c r="U441" s="54" t="s">
        <v>123</v>
      </c>
      <c r="V441" s="54" t="s">
        <v>123</v>
      </c>
      <c r="W441" s="54" t="s">
        <v>123</v>
      </c>
      <c r="X441" s="1"/>
      <c r="Y441" s="54" t="s">
        <v>123</v>
      </c>
      <c r="Z441" s="54" t="s">
        <v>123</v>
      </c>
      <c r="AA441" s="54" t="s">
        <v>123</v>
      </c>
      <c r="AB441" s="54" t="s">
        <v>123</v>
      </c>
      <c r="AC441" s="54" t="s">
        <v>123</v>
      </c>
      <c r="AD441" s="54" t="s">
        <v>123</v>
      </c>
      <c r="AE441" s="54" t="s">
        <v>123</v>
      </c>
      <c r="AF441" s="54" t="s">
        <v>123</v>
      </c>
      <c r="AG441" s="1"/>
      <c r="AH441" s="54" t="s">
        <v>123</v>
      </c>
      <c r="AI441" s="54" t="s">
        <v>123</v>
      </c>
      <c r="AJ441" s="1"/>
      <c r="AK441" s="1"/>
      <c r="AL441" s="54" t="s">
        <v>123</v>
      </c>
      <c r="AM441" s="1"/>
      <c r="AN441" s="54" t="s">
        <v>123</v>
      </c>
      <c r="AO441" s="1"/>
      <c r="AP441" s="54" t="s">
        <v>123</v>
      </c>
      <c r="AQ441" s="1"/>
      <c r="AR441" s="1"/>
      <c r="AS441" s="1"/>
    </row>
    <row r="442" spans="1:45" x14ac:dyDescent="0.3">
      <c r="A442" s="1" t="str">
        <f t="shared" si="5"/>
        <v>Digitalizaciones de la institución [Ministerio de Cultura. Biblioteca Pública del Estado en Huelva]</v>
      </c>
      <c r="B442" s="1" t="s">
        <v>1973</v>
      </c>
      <c r="C442" s="1" t="s">
        <v>2039</v>
      </c>
      <c r="D442" s="1" t="s">
        <v>854</v>
      </c>
      <c r="E442" s="1" t="s">
        <v>620</v>
      </c>
      <c r="F442" s="56" t="s">
        <v>115</v>
      </c>
      <c r="G442" s="8" t="s">
        <v>4</v>
      </c>
      <c r="H442" s="8" t="s">
        <v>56</v>
      </c>
      <c r="I442" s="8" t="s">
        <v>56</v>
      </c>
      <c r="J442" s="11" t="s">
        <v>123</v>
      </c>
      <c r="K442" s="11" t="s">
        <v>123</v>
      </c>
      <c r="L442" s="11" t="s">
        <v>123</v>
      </c>
      <c r="M442" s="54" t="s">
        <v>123</v>
      </c>
      <c r="N442" s="54" t="s">
        <v>123</v>
      </c>
      <c r="O442" s="1"/>
      <c r="P442" s="54" t="s">
        <v>123</v>
      </c>
      <c r="Q442" s="1"/>
      <c r="R442" s="54" t="s">
        <v>123</v>
      </c>
      <c r="S442" s="55" t="s">
        <v>123</v>
      </c>
      <c r="T442" s="1"/>
      <c r="U442" s="54" t="s">
        <v>123</v>
      </c>
      <c r="V442" s="54" t="s">
        <v>123</v>
      </c>
      <c r="W442" s="54" t="s">
        <v>123</v>
      </c>
      <c r="X442" s="1"/>
      <c r="Y442" s="54" t="s">
        <v>123</v>
      </c>
      <c r="Z442" s="54" t="s">
        <v>123</v>
      </c>
      <c r="AA442" s="54" t="s">
        <v>123</v>
      </c>
      <c r="AB442" s="54" t="s">
        <v>123</v>
      </c>
      <c r="AC442" s="54" t="s">
        <v>123</v>
      </c>
      <c r="AD442" s="54" t="s">
        <v>123</v>
      </c>
      <c r="AE442" s="54" t="s">
        <v>123</v>
      </c>
      <c r="AF442" s="54" t="s">
        <v>123</v>
      </c>
      <c r="AG442" s="1"/>
      <c r="AH442" s="54" t="s">
        <v>123</v>
      </c>
      <c r="AI442" s="54" t="s">
        <v>123</v>
      </c>
      <c r="AJ442" s="1"/>
      <c r="AK442" s="1"/>
      <c r="AL442" s="54" t="s">
        <v>123</v>
      </c>
      <c r="AM442" s="1"/>
      <c r="AN442" s="54" t="s">
        <v>123</v>
      </c>
      <c r="AO442" s="1"/>
      <c r="AP442" s="54" t="s">
        <v>123</v>
      </c>
      <c r="AQ442" s="1"/>
      <c r="AR442" s="1"/>
      <c r="AS442" s="1"/>
    </row>
    <row r="443" spans="1:45" ht="28.8" x14ac:dyDescent="0.3">
      <c r="A443" s="1" t="str">
        <f t="shared" si="5"/>
        <v>Digitalizaciones de la institución [Ministerio de Cultura. Biblioteca Pública del Estado en Huesca]</v>
      </c>
      <c r="B443" s="8" t="s">
        <v>1808</v>
      </c>
      <c r="C443" s="1" t="s">
        <v>2039</v>
      </c>
      <c r="D443" s="1" t="s">
        <v>854</v>
      </c>
      <c r="E443" s="1" t="s">
        <v>205</v>
      </c>
      <c r="F443" s="56" t="s">
        <v>115</v>
      </c>
      <c r="G443" s="8" t="s">
        <v>13</v>
      </c>
      <c r="H443" s="8" t="s">
        <v>60</v>
      </c>
      <c r="I443" s="8" t="s">
        <v>60</v>
      </c>
      <c r="J443" s="11" t="s">
        <v>123</v>
      </c>
      <c r="K443" s="11" t="s">
        <v>123</v>
      </c>
      <c r="L443" s="11" t="s">
        <v>123</v>
      </c>
      <c r="M443" s="54" t="s">
        <v>123</v>
      </c>
      <c r="N443" s="54" t="s">
        <v>123</v>
      </c>
      <c r="O443" s="1"/>
      <c r="P443" s="54" t="s">
        <v>123</v>
      </c>
      <c r="Q443" s="1"/>
      <c r="R443" s="54" t="s">
        <v>123</v>
      </c>
      <c r="S443" s="55" t="s">
        <v>123</v>
      </c>
      <c r="T443" s="1"/>
      <c r="U443" s="54" t="s">
        <v>123</v>
      </c>
      <c r="V443" s="54" t="s">
        <v>123</v>
      </c>
      <c r="W443" s="54" t="s">
        <v>123</v>
      </c>
      <c r="X443" s="1"/>
      <c r="Y443" s="54" t="s">
        <v>123</v>
      </c>
      <c r="Z443" s="54" t="s">
        <v>123</v>
      </c>
      <c r="AA443" s="54" t="s">
        <v>123</v>
      </c>
      <c r="AB443" s="54" t="s">
        <v>123</v>
      </c>
      <c r="AC443" s="54" t="s">
        <v>123</v>
      </c>
      <c r="AD443" s="54" t="s">
        <v>123</v>
      </c>
      <c r="AE443" s="54" t="s">
        <v>123</v>
      </c>
      <c r="AF443" s="54" t="s">
        <v>123</v>
      </c>
      <c r="AG443" s="1"/>
      <c r="AH443" s="54" t="s">
        <v>123</v>
      </c>
      <c r="AI443" s="54" t="s">
        <v>123</v>
      </c>
      <c r="AJ443" s="1"/>
      <c r="AK443" s="1"/>
      <c r="AL443" s="54" t="s">
        <v>123</v>
      </c>
      <c r="AM443" s="1"/>
      <c r="AN443" s="54" t="s">
        <v>123</v>
      </c>
      <c r="AO443" s="1"/>
      <c r="AP443" s="54" t="s">
        <v>123</v>
      </c>
      <c r="AQ443" s="1"/>
      <c r="AR443" s="1"/>
      <c r="AS443" s="1"/>
    </row>
    <row r="444" spans="1:45" x14ac:dyDescent="0.3">
      <c r="A444" s="1" t="str">
        <f t="shared" si="5"/>
        <v>Digitalizaciones de la institución [Ministerio de Cultura. Biblioteca Pública del Estado en Jaen]</v>
      </c>
      <c r="B444" s="1" t="s">
        <v>1974</v>
      </c>
      <c r="C444" s="1" t="s">
        <v>2039</v>
      </c>
      <c r="D444" s="1" t="s">
        <v>854</v>
      </c>
      <c r="E444" s="1" t="s">
        <v>620</v>
      </c>
      <c r="F444" s="56" t="s">
        <v>115</v>
      </c>
      <c r="G444" s="8" t="s">
        <v>4</v>
      </c>
      <c r="H444" s="8" t="s">
        <v>57</v>
      </c>
      <c r="I444" s="8" t="s">
        <v>57</v>
      </c>
      <c r="J444" s="11" t="s">
        <v>123</v>
      </c>
      <c r="K444" s="11" t="s">
        <v>123</v>
      </c>
      <c r="L444" s="11" t="s">
        <v>123</v>
      </c>
      <c r="M444" s="54" t="s">
        <v>123</v>
      </c>
      <c r="N444" s="54" t="s">
        <v>123</v>
      </c>
      <c r="O444" s="1"/>
      <c r="P444" s="54" t="s">
        <v>123</v>
      </c>
      <c r="Q444" s="1"/>
      <c r="R444" s="54" t="s">
        <v>123</v>
      </c>
      <c r="S444" s="55" t="s">
        <v>123</v>
      </c>
      <c r="T444" s="1"/>
      <c r="U444" s="54" t="s">
        <v>123</v>
      </c>
      <c r="V444" s="54" t="s">
        <v>123</v>
      </c>
      <c r="W444" s="54" t="s">
        <v>123</v>
      </c>
      <c r="X444" s="1"/>
      <c r="Y444" s="54" t="s">
        <v>123</v>
      </c>
      <c r="Z444" s="54" t="s">
        <v>123</v>
      </c>
      <c r="AA444" s="54" t="s">
        <v>123</v>
      </c>
      <c r="AB444" s="54" t="s">
        <v>123</v>
      </c>
      <c r="AC444" s="54" t="s">
        <v>123</v>
      </c>
      <c r="AD444" s="54" t="s">
        <v>123</v>
      </c>
      <c r="AE444" s="54" t="s">
        <v>123</v>
      </c>
      <c r="AF444" s="54" t="s">
        <v>123</v>
      </c>
      <c r="AG444" s="1"/>
      <c r="AH444" s="54" t="s">
        <v>123</v>
      </c>
      <c r="AI444" s="54" t="s">
        <v>123</v>
      </c>
      <c r="AJ444" s="1"/>
      <c r="AK444" s="1"/>
      <c r="AL444" s="54" t="s">
        <v>123</v>
      </c>
      <c r="AM444" s="1"/>
      <c r="AN444" s="54" t="s">
        <v>123</v>
      </c>
      <c r="AO444" s="1"/>
      <c r="AP444" s="54" t="s">
        <v>123</v>
      </c>
      <c r="AQ444" s="1"/>
      <c r="AR444" s="1"/>
      <c r="AS444" s="1"/>
    </row>
    <row r="445" spans="1:45" ht="109.5" customHeight="1" x14ac:dyDescent="0.3">
      <c r="A445" s="1" t="str">
        <f t="shared" si="5"/>
        <v>Digitalizaciones de la institución [Ministerio de Cultura. Biblioteca Pública del Estado en Lleida]</v>
      </c>
      <c r="B445" s="1" t="s">
        <v>2031</v>
      </c>
      <c r="C445" s="1" t="s">
        <v>2039</v>
      </c>
      <c r="D445" s="1" t="s">
        <v>854</v>
      </c>
      <c r="E445" s="1" t="s">
        <v>1135</v>
      </c>
      <c r="F445" s="56" t="s">
        <v>115</v>
      </c>
      <c r="G445" s="8" t="s">
        <v>16</v>
      </c>
      <c r="H445" s="8" t="s">
        <v>82</v>
      </c>
      <c r="I445" s="8" t="s">
        <v>82</v>
      </c>
      <c r="J445" s="11" t="s">
        <v>123</v>
      </c>
      <c r="K445" s="11" t="s">
        <v>123</v>
      </c>
      <c r="L445" s="11" t="s">
        <v>123</v>
      </c>
      <c r="M445" s="54" t="s">
        <v>123</v>
      </c>
      <c r="N445" s="54" t="s">
        <v>123</v>
      </c>
      <c r="O445" s="1"/>
      <c r="P445" s="54" t="s">
        <v>123</v>
      </c>
      <c r="Q445" s="1"/>
      <c r="R445" s="54" t="s">
        <v>123</v>
      </c>
      <c r="S445" s="55" t="s">
        <v>123</v>
      </c>
      <c r="T445" s="1"/>
      <c r="U445" s="54" t="s">
        <v>123</v>
      </c>
      <c r="V445" s="54" t="s">
        <v>123</v>
      </c>
      <c r="W445" s="54" t="s">
        <v>123</v>
      </c>
      <c r="X445" s="1"/>
      <c r="Y445" s="54" t="s">
        <v>123</v>
      </c>
      <c r="Z445" s="54" t="s">
        <v>123</v>
      </c>
      <c r="AA445" s="54" t="s">
        <v>123</v>
      </c>
      <c r="AB445" s="54" t="s">
        <v>123</v>
      </c>
      <c r="AC445" s="54" t="s">
        <v>123</v>
      </c>
      <c r="AD445" s="54" t="s">
        <v>123</v>
      </c>
      <c r="AE445" s="54" t="s">
        <v>123</v>
      </c>
      <c r="AF445" s="54" t="s">
        <v>123</v>
      </c>
      <c r="AG445" s="1"/>
      <c r="AH445" s="54" t="s">
        <v>123</v>
      </c>
      <c r="AI445" s="54" t="s">
        <v>123</v>
      </c>
      <c r="AJ445" s="1"/>
      <c r="AK445" s="1"/>
      <c r="AL445" s="54" t="s">
        <v>123</v>
      </c>
      <c r="AM445" s="1"/>
      <c r="AN445" s="54" t="s">
        <v>123</v>
      </c>
      <c r="AO445" s="1"/>
      <c r="AP445" s="54" t="s">
        <v>123</v>
      </c>
      <c r="AQ445" s="1"/>
      <c r="AR445" s="1"/>
      <c r="AS445" s="1"/>
    </row>
    <row r="446" spans="1:45" ht="28.8" x14ac:dyDescent="0.3">
      <c r="A446" s="1" t="str">
        <f t="shared" si="5"/>
        <v>Digitalizaciones de la institución [Ministerio de Cultura. Biblioteca Pública del Estado en Logroño]</v>
      </c>
      <c r="B446" s="8" t="s">
        <v>2624</v>
      </c>
      <c r="C446" s="1" t="s">
        <v>2039</v>
      </c>
      <c r="D446" s="1" t="s">
        <v>854</v>
      </c>
      <c r="E446" s="1" t="s">
        <v>167</v>
      </c>
      <c r="F446" s="56" t="s">
        <v>115</v>
      </c>
      <c r="G446" s="8" t="s">
        <v>22</v>
      </c>
      <c r="H446" s="8" t="s">
        <v>22</v>
      </c>
      <c r="I446" s="8" t="s">
        <v>246</v>
      </c>
      <c r="J446" s="11" t="s">
        <v>123</v>
      </c>
      <c r="K446" s="11" t="s">
        <v>123</v>
      </c>
      <c r="L446" s="11" t="s">
        <v>123</v>
      </c>
      <c r="M446" s="54" t="s">
        <v>123</v>
      </c>
      <c r="N446" s="54" t="s">
        <v>123</v>
      </c>
      <c r="O446" s="1"/>
      <c r="P446" s="54" t="s">
        <v>123</v>
      </c>
      <c r="Q446" s="1"/>
      <c r="R446" s="54" t="s">
        <v>123</v>
      </c>
      <c r="S446" s="55" t="s">
        <v>123</v>
      </c>
      <c r="T446" s="1"/>
      <c r="U446" s="54" t="s">
        <v>123</v>
      </c>
      <c r="V446" s="54" t="s">
        <v>123</v>
      </c>
      <c r="W446" s="54" t="s">
        <v>123</v>
      </c>
      <c r="X446" s="1"/>
      <c r="Y446" s="54" t="s">
        <v>123</v>
      </c>
      <c r="Z446" s="54" t="s">
        <v>123</v>
      </c>
      <c r="AA446" s="54" t="s">
        <v>123</v>
      </c>
      <c r="AB446" s="54" t="s">
        <v>123</v>
      </c>
      <c r="AC446" s="54" t="s">
        <v>123</v>
      </c>
      <c r="AD446" s="54" t="s">
        <v>123</v>
      </c>
      <c r="AE446" s="54" t="s">
        <v>123</v>
      </c>
      <c r="AF446" s="54" t="s">
        <v>123</v>
      </c>
      <c r="AG446" s="1"/>
      <c r="AH446" s="54" t="s">
        <v>123</v>
      </c>
      <c r="AI446" s="54" t="s">
        <v>123</v>
      </c>
      <c r="AJ446" s="1"/>
      <c r="AK446" s="1"/>
      <c r="AL446" s="54" t="s">
        <v>123</v>
      </c>
      <c r="AM446" s="1"/>
      <c r="AN446" s="54" t="s">
        <v>123</v>
      </c>
      <c r="AO446" s="1"/>
      <c r="AP446" s="54" t="s">
        <v>123</v>
      </c>
      <c r="AQ446" s="1"/>
      <c r="AR446" s="1"/>
      <c r="AS446" s="1"/>
    </row>
    <row r="447" spans="1:45" ht="28.8" x14ac:dyDescent="0.3">
      <c r="A447" s="1" t="str">
        <f t="shared" si="5"/>
        <v>Digitalizaciones de la institución [Ministerio de Cultura. Biblioteca Pública del Estado en Lugo]</v>
      </c>
      <c r="B447" s="8" t="s">
        <v>1968</v>
      </c>
      <c r="C447" s="1" t="s">
        <v>2039</v>
      </c>
      <c r="D447" s="1" t="s">
        <v>854</v>
      </c>
      <c r="E447" s="1" t="s">
        <v>167</v>
      </c>
      <c r="F447" s="56" t="s">
        <v>115</v>
      </c>
      <c r="G447" s="8" t="s">
        <v>2</v>
      </c>
      <c r="H447" s="8" t="s">
        <v>90</v>
      </c>
      <c r="I447" s="8" t="s">
        <v>90</v>
      </c>
      <c r="J447" s="11" t="s">
        <v>123</v>
      </c>
      <c r="K447" s="11" t="s">
        <v>123</v>
      </c>
      <c r="L447" s="11" t="s">
        <v>123</v>
      </c>
      <c r="M447" s="54" t="s">
        <v>123</v>
      </c>
      <c r="N447" s="54" t="s">
        <v>123</v>
      </c>
      <c r="O447" s="1"/>
      <c r="P447" s="54" t="s">
        <v>123</v>
      </c>
      <c r="Q447" s="1"/>
      <c r="R447" s="54" t="s">
        <v>123</v>
      </c>
      <c r="S447" s="55" t="s">
        <v>123</v>
      </c>
      <c r="T447" s="1"/>
      <c r="U447" s="54" t="s">
        <v>123</v>
      </c>
      <c r="V447" s="54" t="s">
        <v>123</v>
      </c>
      <c r="W447" s="54" t="s">
        <v>123</v>
      </c>
      <c r="X447" s="1"/>
      <c r="Y447" s="54" t="s">
        <v>123</v>
      </c>
      <c r="Z447" s="54" t="s">
        <v>123</v>
      </c>
      <c r="AA447" s="54" t="s">
        <v>123</v>
      </c>
      <c r="AB447" s="54" t="s">
        <v>123</v>
      </c>
      <c r="AC447" s="54" t="s">
        <v>123</v>
      </c>
      <c r="AD447" s="54" t="s">
        <v>123</v>
      </c>
      <c r="AE447" s="54" t="s">
        <v>123</v>
      </c>
      <c r="AF447" s="54" t="s">
        <v>123</v>
      </c>
      <c r="AG447" s="1"/>
      <c r="AH447" s="54" t="s">
        <v>123</v>
      </c>
      <c r="AI447" s="54" t="s">
        <v>123</v>
      </c>
      <c r="AJ447" s="1"/>
      <c r="AK447" s="1"/>
      <c r="AL447" s="54" t="s">
        <v>123</v>
      </c>
      <c r="AM447" s="1"/>
      <c r="AN447" s="54" t="s">
        <v>123</v>
      </c>
      <c r="AO447" s="1"/>
      <c r="AP447" s="54" t="s">
        <v>123</v>
      </c>
      <c r="AQ447" s="1"/>
      <c r="AR447" s="1"/>
      <c r="AS447" s="1"/>
    </row>
    <row r="448" spans="1:45" x14ac:dyDescent="0.3">
      <c r="A448" s="1" t="str">
        <f t="shared" si="5"/>
        <v>Digitalizaciones de la institución [Ministerio de Cultura. Biblioteca Pública del Estado en Málaga]</v>
      </c>
      <c r="B448" s="1" t="s">
        <v>1975</v>
      </c>
      <c r="C448" s="1" t="s">
        <v>2039</v>
      </c>
      <c r="D448" s="1" t="s">
        <v>854</v>
      </c>
      <c r="E448" s="1" t="s">
        <v>620</v>
      </c>
      <c r="F448" s="56" t="s">
        <v>115</v>
      </c>
      <c r="G448" s="8" t="s">
        <v>4</v>
      </c>
      <c r="H448" s="8" t="s">
        <v>58</v>
      </c>
      <c r="I448" s="8" t="s">
        <v>58</v>
      </c>
      <c r="J448" s="11" t="s">
        <v>123</v>
      </c>
      <c r="K448" s="11" t="s">
        <v>123</v>
      </c>
      <c r="L448" s="11" t="s">
        <v>123</v>
      </c>
      <c r="M448" s="54" t="s">
        <v>123</v>
      </c>
      <c r="N448" s="54" t="s">
        <v>123</v>
      </c>
      <c r="O448" s="1"/>
      <c r="P448" s="54" t="s">
        <v>123</v>
      </c>
      <c r="Q448" s="1"/>
      <c r="R448" s="54" t="s">
        <v>123</v>
      </c>
      <c r="S448" s="55" t="s">
        <v>123</v>
      </c>
      <c r="T448" s="1"/>
      <c r="U448" s="54" t="s">
        <v>123</v>
      </c>
      <c r="V448" s="54" t="s">
        <v>123</v>
      </c>
      <c r="W448" s="54" t="s">
        <v>123</v>
      </c>
      <c r="X448" s="1"/>
      <c r="Y448" s="54" t="s">
        <v>123</v>
      </c>
      <c r="Z448" s="54" t="s">
        <v>123</v>
      </c>
      <c r="AA448" s="54" t="s">
        <v>123</v>
      </c>
      <c r="AB448" s="54" t="s">
        <v>123</v>
      </c>
      <c r="AC448" s="54" t="s">
        <v>123</v>
      </c>
      <c r="AD448" s="54" t="s">
        <v>123</v>
      </c>
      <c r="AE448" s="54" t="s">
        <v>123</v>
      </c>
      <c r="AF448" s="54" t="s">
        <v>123</v>
      </c>
      <c r="AG448" s="1"/>
      <c r="AH448" s="54" t="s">
        <v>123</v>
      </c>
      <c r="AI448" s="54" t="s">
        <v>123</v>
      </c>
      <c r="AJ448" s="1"/>
      <c r="AK448" s="1"/>
      <c r="AL448" s="54" t="s">
        <v>123</v>
      </c>
      <c r="AM448" s="1"/>
      <c r="AN448" s="54" t="s">
        <v>123</v>
      </c>
      <c r="AO448" s="1"/>
      <c r="AP448" s="54" t="s">
        <v>123</v>
      </c>
      <c r="AQ448" s="1"/>
      <c r="AR448" s="1"/>
      <c r="AS448" s="1"/>
    </row>
    <row r="449" spans="1:45" ht="28.8" x14ac:dyDescent="0.3">
      <c r="A449" s="1" t="str">
        <f t="shared" si="5"/>
        <v>Digitalizaciones de la institución [Ministerio de Cultura. Biblioteca Pública del Estado en Melilla]</v>
      </c>
      <c r="B449" s="8" t="s">
        <v>1989</v>
      </c>
      <c r="C449" s="1" t="s">
        <v>2039</v>
      </c>
      <c r="D449" s="1" t="s">
        <v>854</v>
      </c>
      <c r="E449" s="1" t="s">
        <v>167</v>
      </c>
      <c r="F449" s="56" t="s">
        <v>115</v>
      </c>
      <c r="G449" s="8" t="s">
        <v>101</v>
      </c>
      <c r="H449" s="8" t="s">
        <v>101</v>
      </c>
      <c r="I449" s="8" t="s">
        <v>101</v>
      </c>
      <c r="J449" s="11" t="s">
        <v>123</v>
      </c>
      <c r="K449" s="11" t="s">
        <v>123</v>
      </c>
      <c r="L449" s="11" t="s">
        <v>123</v>
      </c>
      <c r="M449" s="54" t="s">
        <v>123</v>
      </c>
      <c r="N449" s="54" t="s">
        <v>123</v>
      </c>
      <c r="O449" s="1"/>
      <c r="P449" s="54" t="s">
        <v>123</v>
      </c>
      <c r="Q449" s="1"/>
      <c r="R449" s="54" t="s">
        <v>123</v>
      </c>
      <c r="S449" s="55" t="s">
        <v>123</v>
      </c>
      <c r="T449" s="1"/>
      <c r="U449" s="54" t="s">
        <v>123</v>
      </c>
      <c r="V449" s="54" t="s">
        <v>123</v>
      </c>
      <c r="W449" s="54" t="s">
        <v>123</v>
      </c>
      <c r="X449" s="1"/>
      <c r="Y449" s="54" t="s">
        <v>123</v>
      </c>
      <c r="Z449" s="54" t="s">
        <v>123</v>
      </c>
      <c r="AA449" s="54" t="s">
        <v>123</v>
      </c>
      <c r="AB449" s="54" t="s">
        <v>123</v>
      </c>
      <c r="AC449" s="54" t="s">
        <v>123</v>
      </c>
      <c r="AD449" s="54" t="s">
        <v>123</v>
      </c>
      <c r="AE449" s="54" t="s">
        <v>123</v>
      </c>
      <c r="AF449" s="54" t="s">
        <v>123</v>
      </c>
      <c r="AG449" s="1"/>
      <c r="AH449" s="54" t="s">
        <v>123</v>
      </c>
      <c r="AI449" s="54" t="s">
        <v>123</v>
      </c>
      <c r="AJ449" s="1"/>
      <c r="AK449" s="1"/>
      <c r="AL449" s="54" t="s">
        <v>123</v>
      </c>
      <c r="AM449" s="1"/>
      <c r="AN449" s="54" t="s">
        <v>123</v>
      </c>
      <c r="AO449" s="1"/>
      <c r="AP449" s="54" t="s">
        <v>123</v>
      </c>
      <c r="AQ449" s="1"/>
      <c r="AR449" s="1"/>
      <c r="AS449" s="1"/>
    </row>
    <row r="450" spans="1:45" ht="28.8" x14ac:dyDescent="0.3">
      <c r="A450" s="1" t="str">
        <f t="shared" si="5"/>
        <v>Digitalizaciones de la institución [Ministerio de Cultura. Biblioteca Pública del Estado en Murcia]</v>
      </c>
      <c r="B450" s="8" t="s">
        <v>1990</v>
      </c>
      <c r="C450" s="1" t="s">
        <v>2039</v>
      </c>
      <c r="D450" s="1" t="s">
        <v>854</v>
      </c>
      <c r="E450" s="1" t="s">
        <v>167</v>
      </c>
      <c r="F450" s="56" t="s">
        <v>115</v>
      </c>
      <c r="G450" s="8" t="s">
        <v>94</v>
      </c>
      <c r="H450" s="8" t="s">
        <v>12</v>
      </c>
      <c r="I450" s="8" t="s">
        <v>12</v>
      </c>
      <c r="J450" s="11" t="s">
        <v>123</v>
      </c>
      <c r="K450" s="11" t="s">
        <v>123</v>
      </c>
      <c r="L450" s="11" t="s">
        <v>123</v>
      </c>
      <c r="M450" s="54" t="s">
        <v>123</v>
      </c>
      <c r="N450" s="54" t="s">
        <v>123</v>
      </c>
      <c r="O450" s="1"/>
      <c r="P450" s="54" t="s">
        <v>123</v>
      </c>
      <c r="Q450" s="1"/>
      <c r="R450" s="54" t="s">
        <v>123</v>
      </c>
      <c r="S450" s="55" t="s">
        <v>123</v>
      </c>
      <c r="T450" s="1"/>
      <c r="U450" s="54" t="s">
        <v>123</v>
      </c>
      <c r="V450" s="54" t="s">
        <v>123</v>
      </c>
      <c r="W450" s="54" t="s">
        <v>123</v>
      </c>
      <c r="X450" s="1"/>
      <c r="Y450" s="54" t="s">
        <v>123</v>
      </c>
      <c r="Z450" s="54" t="s">
        <v>123</v>
      </c>
      <c r="AA450" s="54" t="s">
        <v>123</v>
      </c>
      <c r="AB450" s="54" t="s">
        <v>123</v>
      </c>
      <c r="AC450" s="54" t="s">
        <v>123</v>
      </c>
      <c r="AD450" s="54" t="s">
        <v>123</v>
      </c>
      <c r="AE450" s="54" t="s">
        <v>123</v>
      </c>
      <c r="AF450" s="54" t="s">
        <v>123</v>
      </c>
      <c r="AG450" s="1"/>
      <c r="AH450" s="54" t="s">
        <v>123</v>
      </c>
      <c r="AI450" s="54" t="s">
        <v>123</v>
      </c>
      <c r="AJ450" s="1"/>
      <c r="AK450" s="1"/>
      <c r="AL450" s="54" t="s">
        <v>123</v>
      </c>
      <c r="AM450" s="1"/>
      <c r="AN450" s="54" t="s">
        <v>123</v>
      </c>
      <c r="AO450" s="1"/>
      <c r="AP450" s="54" t="s">
        <v>123</v>
      </c>
      <c r="AQ450" s="1"/>
      <c r="AR450" s="1"/>
      <c r="AS450" s="1"/>
    </row>
    <row r="451" spans="1:45" x14ac:dyDescent="0.3">
      <c r="A451" s="1" t="str">
        <f t="shared" si="5"/>
        <v>Digitalizaciones de la institución [Ministerio de Cultura. Biblioteca Pública del Estado en Orense]</v>
      </c>
      <c r="B451" s="1" t="s">
        <v>1969</v>
      </c>
      <c r="C451" s="1" t="s">
        <v>2039</v>
      </c>
      <c r="D451" s="1" t="s">
        <v>854</v>
      </c>
      <c r="E451" s="1" t="s">
        <v>646</v>
      </c>
      <c r="F451" s="56" t="s">
        <v>115</v>
      </c>
      <c r="G451" s="8" t="s">
        <v>2</v>
      </c>
      <c r="H451" s="8" t="s">
        <v>91</v>
      </c>
      <c r="I451" s="8" t="s">
        <v>91</v>
      </c>
      <c r="J451" s="11" t="s">
        <v>123</v>
      </c>
      <c r="K451" s="11" t="s">
        <v>123</v>
      </c>
      <c r="L451" s="11" t="s">
        <v>123</v>
      </c>
      <c r="M451" s="54" t="s">
        <v>123</v>
      </c>
      <c r="N451" s="54" t="s">
        <v>123</v>
      </c>
      <c r="O451" s="1"/>
      <c r="P451" s="54" t="s">
        <v>123</v>
      </c>
      <c r="Q451" s="1"/>
      <c r="R451" s="54" t="s">
        <v>123</v>
      </c>
      <c r="S451" s="55" t="s">
        <v>123</v>
      </c>
      <c r="T451" s="1"/>
      <c r="U451" s="54" t="s">
        <v>123</v>
      </c>
      <c r="V451" s="54" t="s">
        <v>123</v>
      </c>
      <c r="W451" s="54" t="s">
        <v>123</v>
      </c>
      <c r="X451" s="1"/>
      <c r="Y451" s="54" t="s">
        <v>123</v>
      </c>
      <c r="Z451" s="54" t="s">
        <v>123</v>
      </c>
      <c r="AA451" s="54" t="s">
        <v>123</v>
      </c>
      <c r="AB451" s="54" t="s">
        <v>123</v>
      </c>
      <c r="AC451" s="54" t="s">
        <v>123</v>
      </c>
      <c r="AD451" s="54" t="s">
        <v>123</v>
      </c>
      <c r="AE451" s="54" t="s">
        <v>123</v>
      </c>
      <c r="AF451" s="54" t="s">
        <v>123</v>
      </c>
      <c r="AG451" s="1"/>
      <c r="AH451" s="54" t="s">
        <v>123</v>
      </c>
      <c r="AI451" s="54" t="s">
        <v>123</v>
      </c>
      <c r="AJ451" s="1"/>
      <c r="AK451" s="1"/>
      <c r="AL451" s="54" t="s">
        <v>123</v>
      </c>
      <c r="AM451" s="1"/>
      <c r="AN451" s="54" t="s">
        <v>123</v>
      </c>
      <c r="AO451" s="1"/>
      <c r="AP451" s="54" t="s">
        <v>123</v>
      </c>
      <c r="AQ451" s="1"/>
      <c r="AR451" s="1"/>
      <c r="AS451" s="1"/>
    </row>
    <row r="452" spans="1:45" x14ac:dyDescent="0.3">
      <c r="A452" s="1" t="str">
        <f t="shared" si="5"/>
        <v>Digitalizaciones de la institución [Ministerio de Cultura. Biblioteca Pública del Estado en Oviedo / Biblioteca de Asturias]</v>
      </c>
      <c r="B452" s="1" t="s">
        <v>2507</v>
      </c>
      <c r="C452" s="1" t="s">
        <v>2049</v>
      </c>
      <c r="D452" s="1" t="s">
        <v>854</v>
      </c>
      <c r="E452" s="1" t="s">
        <v>163</v>
      </c>
      <c r="F452" s="56" t="s">
        <v>115</v>
      </c>
      <c r="G452" s="8" t="s">
        <v>63</v>
      </c>
      <c r="H452" s="8" t="s">
        <v>8</v>
      </c>
      <c r="I452" s="8" t="s">
        <v>290</v>
      </c>
      <c r="J452" s="11" t="s">
        <v>123</v>
      </c>
      <c r="K452" s="11" t="s">
        <v>123</v>
      </c>
      <c r="L452" s="11" t="s">
        <v>123</v>
      </c>
      <c r="M452" s="54" t="s">
        <v>123</v>
      </c>
      <c r="N452" s="54" t="s">
        <v>123</v>
      </c>
      <c r="O452" s="1"/>
      <c r="P452" s="54" t="s">
        <v>123</v>
      </c>
      <c r="Q452" s="1"/>
      <c r="R452" s="54" t="s">
        <v>123</v>
      </c>
      <c r="S452" s="55" t="s">
        <v>123</v>
      </c>
      <c r="T452" s="1"/>
      <c r="U452" s="54" t="s">
        <v>123</v>
      </c>
      <c r="V452" s="54" t="s">
        <v>123</v>
      </c>
      <c r="W452" s="54" t="s">
        <v>123</v>
      </c>
      <c r="X452" s="1"/>
      <c r="Y452" s="54" t="s">
        <v>123</v>
      </c>
      <c r="Z452" s="54" t="s">
        <v>123</v>
      </c>
      <c r="AA452" s="54" t="s">
        <v>123</v>
      </c>
      <c r="AB452" s="54" t="s">
        <v>123</v>
      </c>
      <c r="AC452" s="54" t="s">
        <v>123</v>
      </c>
      <c r="AD452" s="54" t="s">
        <v>123</v>
      </c>
      <c r="AE452" s="54" t="s">
        <v>123</v>
      </c>
      <c r="AF452" s="54" t="s">
        <v>123</v>
      </c>
      <c r="AG452" s="1"/>
      <c r="AH452" s="54" t="s">
        <v>123</v>
      </c>
      <c r="AI452" s="54" t="s">
        <v>123</v>
      </c>
      <c r="AJ452" s="1"/>
      <c r="AK452" s="1"/>
      <c r="AL452" s="54" t="s">
        <v>123</v>
      </c>
      <c r="AM452" s="1"/>
      <c r="AN452" s="54" t="s">
        <v>123</v>
      </c>
      <c r="AO452" s="1"/>
      <c r="AP452" s="54" t="s">
        <v>123</v>
      </c>
      <c r="AQ452" s="1"/>
      <c r="AR452" s="1"/>
      <c r="AS452" s="1"/>
    </row>
    <row r="453" spans="1:45" ht="28.8" x14ac:dyDescent="0.3">
      <c r="A453" s="1" t="str">
        <f t="shared" si="5"/>
        <v>Digitalizaciones de la institución [Ministerio de Cultura. Biblioteca Pública del Estado en Santa Cruz de Tenerife]</v>
      </c>
      <c r="B453" s="8" t="s">
        <v>1827</v>
      </c>
      <c r="C453" s="1" t="s">
        <v>2039</v>
      </c>
      <c r="D453" s="1" t="s">
        <v>854</v>
      </c>
      <c r="E453" s="1" t="s">
        <v>590</v>
      </c>
      <c r="F453" s="56" t="s">
        <v>115</v>
      </c>
      <c r="G453" s="8" t="s">
        <v>20</v>
      </c>
      <c r="H453" s="8" t="s">
        <v>65</v>
      </c>
      <c r="I453" s="8" t="s">
        <v>1420</v>
      </c>
      <c r="J453" s="11" t="s">
        <v>123</v>
      </c>
      <c r="K453" s="11" t="s">
        <v>123</v>
      </c>
      <c r="L453" s="11" t="s">
        <v>123</v>
      </c>
      <c r="M453" s="54" t="s">
        <v>123</v>
      </c>
      <c r="N453" s="54" t="s">
        <v>123</v>
      </c>
      <c r="O453" s="1"/>
      <c r="P453" s="54" t="s">
        <v>123</v>
      </c>
      <c r="Q453" s="1"/>
      <c r="R453" s="54" t="s">
        <v>123</v>
      </c>
      <c r="S453" s="55" t="s">
        <v>123</v>
      </c>
      <c r="T453" s="1"/>
      <c r="U453" s="54" t="s">
        <v>123</v>
      </c>
      <c r="V453" s="54" t="s">
        <v>123</v>
      </c>
      <c r="W453" s="54" t="s">
        <v>123</v>
      </c>
      <c r="X453" s="1"/>
      <c r="Y453" s="54" t="s">
        <v>123</v>
      </c>
      <c r="Z453" s="54" t="s">
        <v>123</v>
      </c>
      <c r="AA453" s="54" t="s">
        <v>123</v>
      </c>
      <c r="AB453" s="54" t="s">
        <v>123</v>
      </c>
      <c r="AC453" s="54" t="s">
        <v>123</v>
      </c>
      <c r="AD453" s="54" t="s">
        <v>123</v>
      </c>
      <c r="AE453" s="54" t="s">
        <v>123</v>
      </c>
      <c r="AF453" s="54" t="s">
        <v>123</v>
      </c>
      <c r="AG453" s="1"/>
      <c r="AH453" s="54" t="s">
        <v>123</v>
      </c>
      <c r="AI453" s="54" t="s">
        <v>123</v>
      </c>
      <c r="AJ453" s="1"/>
      <c r="AK453" s="1"/>
      <c r="AL453" s="54" t="s">
        <v>123</v>
      </c>
      <c r="AM453" s="1"/>
      <c r="AN453" s="54" t="s">
        <v>123</v>
      </c>
      <c r="AO453" s="1"/>
      <c r="AP453" s="54" t="s">
        <v>123</v>
      </c>
      <c r="AQ453" s="1"/>
      <c r="AR453" s="1"/>
      <c r="AS453" s="1"/>
    </row>
    <row r="454" spans="1:45" ht="28.8" x14ac:dyDescent="0.3">
      <c r="A454" s="1" t="str">
        <f t="shared" si="5"/>
        <v>Digitalizaciones de la institución [Ministerio de Cultura. Biblioteca Pública del Estado en Soria]</v>
      </c>
      <c r="B454" s="8" t="s">
        <v>1823</v>
      </c>
      <c r="C454" s="1" t="s">
        <v>2039</v>
      </c>
      <c r="D454" s="1" t="s">
        <v>854</v>
      </c>
      <c r="E454" s="1" t="s">
        <v>590</v>
      </c>
      <c r="F454" s="56" t="s">
        <v>115</v>
      </c>
      <c r="G454" s="8" t="s">
        <v>9</v>
      </c>
      <c r="H454" s="8" t="s">
        <v>77</v>
      </c>
      <c r="I454" s="8" t="s">
        <v>77</v>
      </c>
      <c r="J454" s="11" t="s">
        <v>123</v>
      </c>
      <c r="K454" s="11" t="s">
        <v>123</v>
      </c>
      <c r="L454" s="11" t="s">
        <v>123</v>
      </c>
      <c r="M454" s="54" t="s">
        <v>123</v>
      </c>
      <c r="N454" s="54" t="s">
        <v>123</v>
      </c>
      <c r="O454" s="1"/>
      <c r="P454" s="54" t="s">
        <v>123</v>
      </c>
      <c r="Q454" s="1"/>
      <c r="R454" s="54" t="s">
        <v>123</v>
      </c>
      <c r="S454" s="55" t="s">
        <v>123</v>
      </c>
      <c r="T454" s="1"/>
      <c r="U454" s="54" t="s">
        <v>123</v>
      </c>
      <c r="V454" s="54" t="s">
        <v>123</v>
      </c>
      <c r="W454" s="54" t="s">
        <v>123</v>
      </c>
      <c r="X454" s="1"/>
      <c r="Y454" s="54" t="s">
        <v>123</v>
      </c>
      <c r="Z454" s="54" t="s">
        <v>123</v>
      </c>
      <c r="AA454" s="54" t="s">
        <v>123</v>
      </c>
      <c r="AB454" s="54" t="s">
        <v>123</v>
      </c>
      <c r="AC454" s="54" t="s">
        <v>123</v>
      </c>
      <c r="AD454" s="54" t="s">
        <v>123</v>
      </c>
      <c r="AE454" s="54" t="s">
        <v>123</v>
      </c>
      <c r="AF454" s="54" t="s">
        <v>123</v>
      </c>
      <c r="AG454" s="1"/>
      <c r="AH454" s="54" t="s">
        <v>123</v>
      </c>
      <c r="AI454" s="54" t="s">
        <v>123</v>
      </c>
      <c r="AJ454" s="1"/>
      <c r="AK454" s="1"/>
      <c r="AL454" s="54" t="s">
        <v>123</v>
      </c>
      <c r="AM454" s="1"/>
      <c r="AN454" s="54" t="s">
        <v>123</v>
      </c>
      <c r="AO454" s="1"/>
      <c r="AP454" s="54" t="s">
        <v>123</v>
      </c>
      <c r="AQ454" s="1"/>
      <c r="AR454" s="1"/>
      <c r="AS454" s="1"/>
    </row>
    <row r="455" spans="1:45" ht="28.8" x14ac:dyDescent="0.3">
      <c r="A455" s="1" t="str">
        <f t="shared" si="5"/>
        <v>Digitalizaciones de la institución [Ministerio de Cultura. Biblioteca Pública del Estado en Zamora]</v>
      </c>
      <c r="B455" s="8" t="s">
        <v>1824</v>
      </c>
      <c r="C455" s="1" t="s">
        <v>2039</v>
      </c>
      <c r="D455" s="1" t="s">
        <v>854</v>
      </c>
      <c r="E455" s="1" t="s">
        <v>590</v>
      </c>
      <c r="F455" s="56" t="s">
        <v>115</v>
      </c>
      <c r="G455" s="8" t="s">
        <v>9</v>
      </c>
      <c r="H455" s="8" t="s">
        <v>79</v>
      </c>
      <c r="I455" s="8" t="s">
        <v>79</v>
      </c>
      <c r="J455" s="11" t="s">
        <v>123</v>
      </c>
      <c r="K455" s="11" t="s">
        <v>123</v>
      </c>
      <c r="L455" s="11" t="s">
        <v>123</v>
      </c>
      <c r="M455" s="54" t="s">
        <v>123</v>
      </c>
      <c r="N455" s="54" t="s">
        <v>123</v>
      </c>
      <c r="O455" s="1"/>
      <c r="P455" s="54" t="s">
        <v>123</v>
      </c>
      <c r="Q455" s="1"/>
      <c r="R455" s="54" t="s">
        <v>123</v>
      </c>
      <c r="S455" s="55" t="s">
        <v>123</v>
      </c>
      <c r="T455" s="1"/>
      <c r="U455" s="54" t="s">
        <v>123</v>
      </c>
      <c r="V455" s="54" t="s">
        <v>123</v>
      </c>
      <c r="W455" s="54" t="s">
        <v>123</v>
      </c>
      <c r="X455" s="1"/>
      <c r="Y455" s="54" t="s">
        <v>123</v>
      </c>
      <c r="Z455" s="54" t="s">
        <v>123</v>
      </c>
      <c r="AA455" s="54" t="s">
        <v>123</v>
      </c>
      <c r="AB455" s="54" t="s">
        <v>123</v>
      </c>
      <c r="AC455" s="54" t="s">
        <v>123</v>
      </c>
      <c r="AD455" s="54" t="s">
        <v>123</v>
      </c>
      <c r="AE455" s="54" t="s">
        <v>123</v>
      </c>
      <c r="AF455" s="54" t="s">
        <v>123</v>
      </c>
      <c r="AG455" s="1"/>
      <c r="AH455" s="54" t="s">
        <v>123</v>
      </c>
      <c r="AI455" s="54" t="s">
        <v>123</v>
      </c>
      <c r="AJ455" s="1"/>
      <c r="AK455" s="1"/>
      <c r="AL455" s="54" t="s">
        <v>123</v>
      </c>
      <c r="AM455" s="1"/>
      <c r="AN455" s="54" t="s">
        <v>123</v>
      </c>
      <c r="AO455" s="1"/>
      <c r="AP455" s="54" t="s">
        <v>123</v>
      </c>
      <c r="AQ455" s="1"/>
      <c r="AR455" s="1"/>
      <c r="AS455" s="1"/>
    </row>
    <row r="456" spans="1:45" ht="28.8" x14ac:dyDescent="0.3">
      <c r="A456" s="1" t="str">
        <f t="shared" si="5"/>
        <v>Digitalizaciones de la institución [Ministerio de Cultura. Centro Documental de la Memoria Histórica]</v>
      </c>
      <c r="B456" s="8" t="s">
        <v>2527</v>
      </c>
      <c r="C456" s="1" t="s">
        <v>2041</v>
      </c>
      <c r="D456" s="1" t="s">
        <v>854</v>
      </c>
      <c r="E456" s="1" t="s">
        <v>167</v>
      </c>
      <c r="F456" s="56" t="s">
        <v>115</v>
      </c>
      <c r="G456" s="8" t="s">
        <v>9</v>
      </c>
      <c r="H456" s="8" t="s">
        <v>75</v>
      </c>
      <c r="I456" s="8" t="s">
        <v>75</v>
      </c>
      <c r="J456" s="11" t="s">
        <v>123</v>
      </c>
      <c r="K456" s="11" t="s">
        <v>123</v>
      </c>
      <c r="L456" s="11" t="s">
        <v>123</v>
      </c>
      <c r="M456" s="54" t="s">
        <v>123</v>
      </c>
      <c r="N456" s="54" t="s">
        <v>123</v>
      </c>
      <c r="O456" s="1"/>
      <c r="P456" s="54" t="s">
        <v>123</v>
      </c>
      <c r="Q456" s="1"/>
      <c r="R456" s="54" t="s">
        <v>123</v>
      </c>
      <c r="S456" s="55" t="s">
        <v>123</v>
      </c>
      <c r="T456" s="1"/>
      <c r="U456" s="54" t="s">
        <v>123</v>
      </c>
      <c r="V456" s="54" t="s">
        <v>123</v>
      </c>
      <c r="W456" s="54" t="s">
        <v>123</v>
      </c>
      <c r="X456" s="1"/>
      <c r="Y456" s="54" t="s">
        <v>123</v>
      </c>
      <c r="Z456" s="54" t="s">
        <v>123</v>
      </c>
      <c r="AA456" s="54" t="s">
        <v>123</v>
      </c>
      <c r="AB456" s="54" t="s">
        <v>123</v>
      </c>
      <c r="AC456" s="54" t="s">
        <v>123</v>
      </c>
      <c r="AD456" s="54" t="s">
        <v>123</v>
      </c>
      <c r="AE456" s="54" t="s">
        <v>123</v>
      </c>
      <c r="AF456" s="54" t="s">
        <v>123</v>
      </c>
      <c r="AG456" s="1"/>
      <c r="AH456" s="54" t="s">
        <v>123</v>
      </c>
      <c r="AI456" s="54" t="s">
        <v>123</v>
      </c>
      <c r="AJ456" s="1"/>
      <c r="AK456" s="1"/>
      <c r="AL456" s="54" t="s">
        <v>123</v>
      </c>
      <c r="AM456" s="1"/>
      <c r="AN456" s="54" t="s">
        <v>123</v>
      </c>
      <c r="AO456" s="1"/>
      <c r="AP456" s="54" t="s">
        <v>123</v>
      </c>
      <c r="AQ456" s="1"/>
      <c r="AR456" s="1"/>
      <c r="AS456" s="1"/>
    </row>
    <row r="457" spans="1:45" x14ac:dyDescent="0.3">
      <c r="A457" s="1" t="str">
        <f t="shared" si="5"/>
        <v>Digitalizaciones de la institución [Ministerio de Defensa.  Biblioteca Histórico Militar de La Coruña]</v>
      </c>
      <c r="B457" s="1" t="s">
        <v>2436</v>
      </c>
      <c r="C457" s="1" t="s">
        <v>1881</v>
      </c>
      <c r="D457" s="1" t="s">
        <v>854</v>
      </c>
      <c r="E457" s="1" t="s">
        <v>247</v>
      </c>
      <c r="F457" s="56" t="s">
        <v>115</v>
      </c>
      <c r="G457" s="8" t="s">
        <v>2</v>
      </c>
      <c r="H457" s="8" t="s">
        <v>89</v>
      </c>
      <c r="I457" s="8" t="s">
        <v>89</v>
      </c>
      <c r="J457" s="11" t="s">
        <v>123</v>
      </c>
      <c r="K457" s="11" t="s">
        <v>123</v>
      </c>
      <c r="L457" s="11" t="s">
        <v>123</v>
      </c>
      <c r="M457" s="54" t="s">
        <v>123</v>
      </c>
      <c r="N457" s="54" t="s">
        <v>123</v>
      </c>
      <c r="O457" s="1"/>
      <c r="P457" s="54" t="s">
        <v>123</v>
      </c>
      <c r="Q457" s="1"/>
      <c r="R457" s="54" t="s">
        <v>123</v>
      </c>
      <c r="S457" s="55" t="s">
        <v>123</v>
      </c>
      <c r="T457" s="1"/>
      <c r="U457" s="54" t="s">
        <v>123</v>
      </c>
      <c r="V457" s="54" t="s">
        <v>123</v>
      </c>
      <c r="W457" s="54" t="s">
        <v>123</v>
      </c>
      <c r="X457" s="1"/>
      <c r="Y457" s="54" t="s">
        <v>123</v>
      </c>
      <c r="Z457" s="54" t="s">
        <v>123</v>
      </c>
      <c r="AA457" s="54" t="s">
        <v>123</v>
      </c>
      <c r="AB457" s="54" t="s">
        <v>123</v>
      </c>
      <c r="AC457" s="54" t="s">
        <v>123</v>
      </c>
      <c r="AD457" s="54" t="s">
        <v>123</v>
      </c>
      <c r="AE457" s="54" t="s">
        <v>123</v>
      </c>
      <c r="AF457" s="54" t="s">
        <v>123</v>
      </c>
      <c r="AG457" s="1"/>
      <c r="AH457" s="54" t="s">
        <v>123</v>
      </c>
      <c r="AI457" s="54" t="s">
        <v>123</v>
      </c>
      <c r="AJ457" s="1"/>
      <c r="AK457" s="1"/>
      <c r="AL457" s="54" t="s">
        <v>123</v>
      </c>
      <c r="AM457" s="1"/>
      <c r="AN457" s="54" t="s">
        <v>123</v>
      </c>
      <c r="AO457" s="1"/>
      <c r="AP457" s="54" t="s">
        <v>123</v>
      </c>
      <c r="AQ457" s="1"/>
      <c r="AR457" s="1"/>
      <c r="AS457" s="1"/>
    </row>
    <row r="458" spans="1:45" x14ac:dyDescent="0.3">
      <c r="A458" s="1" t="str">
        <f t="shared" si="5"/>
        <v>Digitalizaciones de la institución [Ministerio de Defensa.  Biblioteca Histórico Militar de Sevilla]</v>
      </c>
      <c r="B458" s="1" t="s">
        <v>2437</v>
      </c>
      <c r="C458" s="1" t="s">
        <v>1881</v>
      </c>
      <c r="D458" s="1" t="s">
        <v>854</v>
      </c>
      <c r="E458" s="1" t="s">
        <v>247</v>
      </c>
      <c r="F458" s="56" t="s">
        <v>115</v>
      </c>
      <c r="G458" s="8" t="s">
        <v>4</v>
      </c>
      <c r="H458" s="8" t="s">
        <v>59</v>
      </c>
      <c r="I458" s="8" t="s">
        <v>59</v>
      </c>
      <c r="J458" s="11" t="s">
        <v>123</v>
      </c>
      <c r="K458" s="11" t="s">
        <v>123</v>
      </c>
      <c r="L458" s="11" t="s">
        <v>123</v>
      </c>
      <c r="M458" s="54" t="s">
        <v>123</v>
      </c>
      <c r="N458" s="54" t="s">
        <v>123</v>
      </c>
      <c r="O458" s="1"/>
      <c r="P458" s="54" t="s">
        <v>123</v>
      </c>
      <c r="Q458" s="1"/>
      <c r="R458" s="54" t="s">
        <v>123</v>
      </c>
      <c r="S458" s="55" t="s">
        <v>123</v>
      </c>
      <c r="T458" s="1"/>
      <c r="U458" s="54" t="s">
        <v>123</v>
      </c>
      <c r="V458" s="54" t="s">
        <v>123</v>
      </c>
      <c r="W458" s="54" t="s">
        <v>123</v>
      </c>
      <c r="X458" s="1"/>
      <c r="Y458" s="54" t="s">
        <v>123</v>
      </c>
      <c r="Z458" s="54" t="s">
        <v>123</v>
      </c>
      <c r="AA458" s="54" t="s">
        <v>123</v>
      </c>
      <c r="AB458" s="54" t="s">
        <v>123</v>
      </c>
      <c r="AC458" s="54" t="s">
        <v>123</v>
      </c>
      <c r="AD458" s="54" t="s">
        <v>123</v>
      </c>
      <c r="AE458" s="54" t="s">
        <v>123</v>
      </c>
      <c r="AF458" s="54" t="s">
        <v>123</v>
      </c>
      <c r="AG458" s="1"/>
      <c r="AH458" s="54" t="s">
        <v>123</v>
      </c>
      <c r="AI458" s="54" t="s">
        <v>123</v>
      </c>
      <c r="AJ458" s="1"/>
      <c r="AK458" s="1"/>
      <c r="AL458" s="54" t="s">
        <v>123</v>
      </c>
      <c r="AM458" s="1"/>
      <c r="AN458" s="54" t="s">
        <v>123</v>
      </c>
      <c r="AO458" s="1"/>
      <c r="AP458" s="54" t="s">
        <v>123</v>
      </c>
      <c r="AQ458" s="1"/>
      <c r="AR458" s="1"/>
      <c r="AS458" s="1"/>
    </row>
    <row r="459" spans="1:45" x14ac:dyDescent="0.3">
      <c r="A459" s="1" t="str">
        <f t="shared" si="5"/>
        <v>Digitalizaciones de la institución [Ministerio de Defensa.  Biblioteca Histórico Militar de Tenerife]</v>
      </c>
      <c r="B459" s="1" t="s">
        <v>2438</v>
      </c>
      <c r="C459" s="1" t="s">
        <v>1881</v>
      </c>
      <c r="D459" s="1" t="s">
        <v>854</v>
      </c>
      <c r="E459" s="1" t="s">
        <v>247</v>
      </c>
      <c r="F459" s="56" t="s">
        <v>115</v>
      </c>
      <c r="G459" s="8" t="s">
        <v>20</v>
      </c>
      <c r="H459" s="8" t="s">
        <v>65</v>
      </c>
      <c r="I459" s="8" t="s">
        <v>1420</v>
      </c>
      <c r="J459" s="11" t="s">
        <v>123</v>
      </c>
      <c r="K459" s="11" t="s">
        <v>123</v>
      </c>
      <c r="L459" s="11" t="s">
        <v>123</v>
      </c>
      <c r="M459" s="54" t="s">
        <v>123</v>
      </c>
      <c r="N459" s="54" t="s">
        <v>123</v>
      </c>
      <c r="O459" s="1"/>
      <c r="P459" s="54" t="s">
        <v>123</v>
      </c>
      <c r="Q459" s="1"/>
      <c r="R459" s="54" t="s">
        <v>123</v>
      </c>
      <c r="S459" s="55" t="s">
        <v>123</v>
      </c>
      <c r="T459" s="1"/>
      <c r="U459" s="54" t="s">
        <v>123</v>
      </c>
      <c r="V459" s="54" t="s">
        <v>123</v>
      </c>
      <c r="W459" s="54" t="s">
        <v>123</v>
      </c>
      <c r="X459" s="1"/>
      <c r="Y459" s="54" t="s">
        <v>123</v>
      </c>
      <c r="Z459" s="54" t="s">
        <v>123</v>
      </c>
      <c r="AA459" s="54" t="s">
        <v>123</v>
      </c>
      <c r="AB459" s="54" t="s">
        <v>123</v>
      </c>
      <c r="AC459" s="54" t="s">
        <v>123</v>
      </c>
      <c r="AD459" s="54" t="s">
        <v>123</v>
      </c>
      <c r="AE459" s="54" t="s">
        <v>123</v>
      </c>
      <c r="AF459" s="54" t="s">
        <v>123</v>
      </c>
      <c r="AG459" s="1"/>
      <c r="AH459" s="54" t="s">
        <v>123</v>
      </c>
      <c r="AI459" s="54" t="s">
        <v>123</v>
      </c>
      <c r="AJ459" s="1"/>
      <c r="AK459" s="1"/>
      <c r="AL459" s="54" t="s">
        <v>123</v>
      </c>
      <c r="AM459" s="1"/>
      <c r="AN459" s="54" t="s">
        <v>123</v>
      </c>
      <c r="AO459" s="1"/>
      <c r="AP459" s="54" t="s">
        <v>123</v>
      </c>
      <c r="AQ459" s="1"/>
      <c r="AR459" s="1"/>
      <c r="AS459" s="1"/>
    </row>
    <row r="460" spans="1:45" x14ac:dyDescent="0.3">
      <c r="A460" s="1" t="str">
        <f t="shared" si="5"/>
        <v>Digitalizaciones de la institución [Ministerio de Defensa. Archivo Cartográfico de Estudios Geográficos del Centro Geográfico del Ejército]</v>
      </c>
      <c r="B460" s="1" t="s">
        <v>2361</v>
      </c>
      <c r="C460" s="1" t="s">
        <v>25</v>
      </c>
      <c r="D460" s="1" t="s">
        <v>854</v>
      </c>
      <c r="E460" s="1" t="s">
        <v>247</v>
      </c>
      <c r="F460" s="56" t="s">
        <v>115</v>
      </c>
      <c r="G460" s="8" t="s">
        <v>93</v>
      </c>
      <c r="H460" s="8" t="s">
        <v>6</v>
      </c>
      <c r="I460" s="8" t="s">
        <v>6</v>
      </c>
      <c r="J460" s="11" t="s">
        <v>123</v>
      </c>
      <c r="K460" s="11" t="s">
        <v>123</v>
      </c>
      <c r="L460" s="11" t="s">
        <v>123</v>
      </c>
      <c r="M460" s="54" t="s">
        <v>123</v>
      </c>
      <c r="N460" s="54" t="s">
        <v>123</v>
      </c>
      <c r="O460" s="1"/>
      <c r="P460" s="54" t="s">
        <v>123</v>
      </c>
      <c r="Q460" s="1"/>
      <c r="R460" s="54" t="s">
        <v>123</v>
      </c>
      <c r="S460" s="55" t="s">
        <v>123</v>
      </c>
      <c r="T460" s="1"/>
      <c r="U460" s="54" t="s">
        <v>123</v>
      </c>
      <c r="V460" s="54" t="s">
        <v>123</v>
      </c>
      <c r="W460" s="54" t="s">
        <v>123</v>
      </c>
      <c r="X460" s="1"/>
      <c r="Y460" s="54" t="s">
        <v>123</v>
      </c>
      <c r="Z460" s="54" t="s">
        <v>123</v>
      </c>
      <c r="AA460" s="54" t="s">
        <v>123</v>
      </c>
      <c r="AB460" s="54" t="s">
        <v>123</v>
      </c>
      <c r="AC460" s="54" t="s">
        <v>123</v>
      </c>
      <c r="AD460" s="54" t="s">
        <v>123</v>
      </c>
      <c r="AE460" s="54" t="s">
        <v>123</v>
      </c>
      <c r="AF460" s="54" t="s">
        <v>123</v>
      </c>
      <c r="AG460" s="1"/>
      <c r="AH460" s="54" t="s">
        <v>123</v>
      </c>
      <c r="AI460" s="54" t="s">
        <v>123</v>
      </c>
      <c r="AJ460" s="1"/>
      <c r="AK460" s="1"/>
      <c r="AL460" s="54" t="s">
        <v>123</v>
      </c>
      <c r="AM460" s="1"/>
      <c r="AN460" s="54" t="s">
        <v>123</v>
      </c>
      <c r="AO460" s="1"/>
      <c r="AP460" s="54" t="s">
        <v>123</v>
      </c>
      <c r="AQ460" s="1"/>
      <c r="AR460" s="1"/>
      <c r="AS460" s="1"/>
    </row>
    <row r="461" spans="1:45" x14ac:dyDescent="0.3">
      <c r="A461" s="1" t="str">
        <f t="shared" si="5"/>
        <v>Digitalizaciones de la institución [Ministerio de Defensa. Archivo General Histórico de Defensa]</v>
      </c>
      <c r="B461" s="1" t="s">
        <v>2373</v>
      </c>
      <c r="C461" s="1" t="s">
        <v>25</v>
      </c>
      <c r="D461" s="1" t="s">
        <v>854</v>
      </c>
      <c r="E461" s="1" t="s">
        <v>247</v>
      </c>
      <c r="F461" s="56" t="s">
        <v>115</v>
      </c>
      <c r="G461" s="8" t="s">
        <v>93</v>
      </c>
      <c r="H461" s="8" t="s">
        <v>6</v>
      </c>
      <c r="I461" s="8" t="s">
        <v>6</v>
      </c>
      <c r="J461" s="11" t="s">
        <v>123</v>
      </c>
      <c r="K461" s="11" t="s">
        <v>123</v>
      </c>
      <c r="L461" s="11" t="s">
        <v>123</v>
      </c>
      <c r="M461" s="54" t="s">
        <v>123</v>
      </c>
      <c r="N461" s="54" t="s">
        <v>123</v>
      </c>
      <c r="O461" s="1"/>
      <c r="P461" s="54" t="s">
        <v>123</v>
      </c>
      <c r="Q461" s="1"/>
      <c r="R461" s="54" t="s">
        <v>123</v>
      </c>
      <c r="S461" s="55" t="s">
        <v>123</v>
      </c>
      <c r="T461" s="1"/>
      <c r="U461" s="54" t="s">
        <v>123</v>
      </c>
      <c r="V461" s="54" t="s">
        <v>123</v>
      </c>
      <c r="W461" s="54" t="s">
        <v>123</v>
      </c>
      <c r="X461" s="1"/>
      <c r="Y461" s="54" t="s">
        <v>123</v>
      </c>
      <c r="Z461" s="54" t="s">
        <v>123</v>
      </c>
      <c r="AA461" s="54" t="s">
        <v>123</v>
      </c>
      <c r="AB461" s="54" t="s">
        <v>123</v>
      </c>
      <c r="AC461" s="54" t="s">
        <v>123</v>
      </c>
      <c r="AD461" s="54" t="s">
        <v>123</v>
      </c>
      <c r="AE461" s="54" t="s">
        <v>123</v>
      </c>
      <c r="AF461" s="54" t="s">
        <v>123</v>
      </c>
      <c r="AG461" s="1"/>
      <c r="AH461" s="54" t="s">
        <v>123</v>
      </c>
      <c r="AI461" s="54" t="s">
        <v>123</v>
      </c>
      <c r="AJ461" s="1"/>
      <c r="AK461" s="1"/>
      <c r="AL461" s="54" t="s">
        <v>123</v>
      </c>
      <c r="AM461" s="1"/>
      <c r="AN461" s="54" t="s">
        <v>123</v>
      </c>
      <c r="AO461" s="1"/>
      <c r="AP461" s="54" t="s">
        <v>123</v>
      </c>
      <c r="AQ461" s="1"/>
      <c r="AR461" s="1"/>
      <c r="AS461" s="1"/>
    </row>
    <row r="462" spans="1:45" x14ac:dyDescent="0.3">
      <c r="A462" s="1" t="str">
        <f t="shared" si="5"/>
        <v>Digitalizaciones de la institución [Ministerio de Defensa. Archivo General Militar de Madrid]</v>
      </c>
      <c r="B462" s="1" t="s">
        <v>2378</v>
      </c>
      <c r="C462" s="1" t="s">
        <v>25</v>
      </c>
      <c r="D462" s="1" t="s">
        <v>854</v>
      </c>
      <c r="E462" s="1" t="s">
        <v>247</v>
      </c>
      <c r="F462" s="56" t="s">
        <v>115</v>
      </c>
      <c r="G462" s="8" t="s">
        <v>93</v>
      </c>
      <c r="H462" s="8" t="s">
        <v>6</v>
      </c>
      <c r="I462" s="8" t="s">
        <v>6</v>
      </c>
      <c r="J462" s="11" t="s">
        <v>123</v>
      </c>
      <c r="K462" s="11" t="s">
        <v>123</v>
      </c>
      <c r="L462" s="11" t="s">
        <v>123</v>
      </c>
      <c r="M462" s="54" t="s">
        <v>123</v>
      </c>
      <c r="N462" s="54" t="s">
        <v>123</v>
      </c>
      <c r="O462" s="1"/>
      <c r="P462" s="54" t="s">
        <v>123</v>
      </c>
      <c r="Q462" s="1"/>
      <c r="R462" s="54" t="s">
        <v>123</v>
      </c>
      <c r="S462" s="55" t="s">
        <v>123</v>
      </c>
      <c r="T462" s="1"/>
      <c r="U462" s="54" t="s">
        <v>123</v>
      </c>
      <c r="V462" s="54" t="s">
        <v>123</v>
      </c>
      <c r="W462" s="54" t="s">
        <v>123</v>
      </c>
      <c r="X462" s="1"/>
      <c r="Y462" s="54" t="s">
        <v>123</v>
      </c>
      <c r="Z462" s="54" t="s">
        <v>123</v>
      </c>
      <c r="AA462" s="54" t="s">
        <v>123</v>
      </c>
      <c r="AB462" s="54" t="s">
        <v>123</v>
      </c>
      <c r="AC462" s="54" t="s">
        <v>123</v>
      </c>
      <c r="AD462" s="54" t="s">
        <v>123</v>
      </c>
      <c r="AE462" s="54" t="s">
        <v>123</v>
      </c>
      <c r="AF462" s="54" t="s">
        <v>123</v>
      </c>
      <c r="AG462" s="1"/>
      <c r="AH462" s="54" t="s">
        <v>123</v>
      </c>
      <c r="AI462" s="54" t="s">
        <v>123</v>
      </c>
      <c r="AJ462" s="1"/>
      <c r="AK462" s="1"/>
      <c r="AL462" s="54" t="s">
        <v>123</v>
      </c>
      <c r="AM462" s="1"/>
      <c r="AN462" s="54" t="s">
        <v>123</v>
      </c>
      <c r="AO462" s="1"/>
      <c r="AP462" s="54" t="s">
        <v>123</v>
      </c>
      <c r="AQ462" s="1"/>
      <c r="AR462" s="1"/>
      <c r="AS462" s="1"/>
    </row>
    <row r="463" spans="1:45" x14ac:dyDescent="0.3">
      <c r="A463" s="1" t="str">
        <f t="shared" si="5"/>
        <v>Digitalizaciones de la institución [Ministerio de Defensa. Archivo General Militar de Segovia]</v>
      </c>
      <c r="B463" s="1" t="s">
        <v>2379</v>
      </c>
      <c r="C463" s="1" t="s">
        <v>25</v>
      </c>
      <c r="D463" s="1" t="s">
        <v>854</v>
      </c>
      <c r="E463" s="1" t="s">
        <v>247</v>
      </c>
      <c r="F463" s="56" t="s">
        <v>115</v>
      </c>
      <c r="G463" s="8" t="s">
        <v>9</v>
      </c>
      <c r="H463" s="8" t="s">
        <v>76</v>
      </c>
      <c r="I463" s="8" t="s">
        <v>76</v>
      </c>
      <c r="J463" s="11" t="s">
        <v>123</v>
      </c>
      <c r="K463" s="11" t="s">
        <v>123</v>
      </c>
      <c r="L463" s="11" t="s">
        <v>123</v>
      </c>
      <c r="M463" s="54" t="s">
        <v>123</v>
      </c>
      <c r="N463" s="54" t="s">
        <v>123</v>
      </c>
      <c r="O463" s="1"/>
      <c r="P463" s="54" t="s">
        <v>123</v>
      </c>
      <c r="Q463" s="1"/>
      <c r="R463" s="54" t="s">
        <v>123</v>
      </c>
      <c r="S463" s="55" t="s">
        <v>123</v>
      </c>
      <c r="T463" s="1"/>
      <c r="U463" s="54" t="s">
        <v>123</v>
      </c>
      <c r="V463" s="54" t="s">
        <v>123</v>
      </c>
      <c r="W463" s="54" t="s">
        <v>123</v>
      </c>
      <c r="X463" s="1"/>
      <c r="Y463" s="54" t="s">
        <v>123</v>
      </c>
      <c r="Z463" s="54" t="s">
        <v>123</v>
      </c>
      <c r="AA463" s="54" t="s">
        <v>123</v>
      </c>
      <c r="AB463" s="54" t="s">
        <v>123</v>
      </c>
      <c r="AC463" s="54" t="s">
        <v>123</v>
      </c>
      <c r="AD463" s="54" t="s">
        <v>123</v>
      </c>
      <c r="AE463" s="54" t="s">
        <v>123</v>
      </c>
      <c r="AF463" s="54" t="s">
        <v>123</v>
      </c>
      <c r="AG463" s="1"/>
      <c r="AH463" s="54" t="s">
        <v>123</v>
      </c>
      <c r="AI463" s="54" t="s">
        <v>123</v>
      </c>
      <c r="AJ463" s="1"/>
      <c r="AK463" s="1"/>
      <c r="AL463" s="54" t="s">
        <v>123</v>
      </c>
      <c r="AM463" s="1"/>
      <c r="AN463" s="54" t="s">
        <v>123</v>
      </c>
      <c r="AO463" s="1"/>
      <c r="AP463" s="54" t="s">
        <v>123</v>
      </c>
      <c r="AQ463" s="1"/>
      <c r="AR463" s="1"/>
      <c r="AS463" s="1"/>
    </row>
    <row r="464" spans="1:45" x14ac:dyDescent="0.3">
      <c r="A464" s="1" t="str">
        <f t="shared" si="5"/>
        <v>Digitalizaciones de la institución [Ministerio de Defensa. Archivo Histórico de la Armada - J.S. de Elcano]</v>
      </c>
      <c r="B464" s="1" t="s">
        <v>2382</v>
      </c>
      <c r="C464" s="1" t="s">
        <v>25</v>
      </c>
      <c r="D464" s="1" t="s">
        <v>854</v>
      </c>
      <c r="E464" s="1" t="s">
        <v>247</v>
      </c>
      <c r="F464" s="56" t="s">
        <v>115</v>
      </c>
      <c r="G464" s="8" t="s">
        <v>4</v>
      </c>
      <c r="H464" s="8" t="s">
        <v>53</v>
      </c>
      <c r="I464" s="8" t="s">
        <v>2064</v>
      </c>
      <c r="J464" s="11" t="s">
        <v>123</v>
      </c>
      <c r="K464" s="11" t="s">
        <v>123</v>
      </c>
      <c r="L464" s="11" t="s">
        <v>123</v>
      </c>
      <c r="M464" s="54" t="s">
        <v>123</v>
      </c>
      <c r="N464" s="54" t="s">
        <v>123</v>
      </c>
      <c r="O464" s="1"/>
      <c r="P464" s="54" t="s">
        <v>123</v>
      </c>
      <c r="Q464" s="1"/>
      <c r="R464" s="54" t="s">
        <v>123</v>
      </c>
      <c r="S464" s="55" t="s">
        <v>123</v>
      </c>
      <c r="T464" s="1"/>
      <c r="U464" s="54" t="s">
        <v>123</v>
      </c>
      <c r="V464" s="54" t="s">
        <v>123</v>
      </c>
      <c r="W464" s="54" t="s">
        <v>123</v>
      </c>
      <c r="X464" s="1"/>
      <c r="Y464" s="54" t="s">
        <v>123</v>
      </c>
      <c r="Z464" s="54" t="s">
        <v>123</v>
      </c>
      <c r="AA464" s="54" t="s">
        <v>123</v>
      </c>
      <c r="AB464" s="54" t="s">
        <v>123</v>
      </c>
      <c r="AC464" s="54" t="s">
        <v>123</v>
      </c>
      <c r="AD464" s="54" t="s">
        <v>123</v>
      </c>
      <c r="AE464" s="54" t="s">
        <v>123</v>
      </c>
      <c r="AF464" s="54" t="s">
        <v>123</v>
      </c>
      <c r="AG464" s="1"/>
      <c r="AH464" s="54" t="s">
        <v>123</v>
      </c>
      <c r="AI464" s="54" t="s">
        <v>123</v>
      </c>
      <c r="AJ464" s="1"/>
      <c r="AK464" s="1"/>
      <c r="AL464" s="54" t="s">
        <v>123</v>
      </c>
      <c r="AM464" s="1"/>
      <c r="AN464" s="54" t="s">
        <v>123</v>
      </c>
      <c r="AO464" s="1"/>
      <c r="AP464" s="54" t="s">
        <v>123</v>
      </c>
      <c r="AQ464" s="1"/>
      <c r="AR464" s="1"/>
      <c r="AS464" s="1"/>
    </row>
    <row r="465" spans="1:45" x14ac:dyDescent="0.3">
      <c r="A465" s="1" t="str">
        <f t="shared" si="5"/>
        <v>Digitalizaciones de la institución [Ministerio de Defensa. Archivo Histórico del Ejército del Aire]</v>
      </c>
      <c r="B465" s="1" t="s">
        <v>2386</v>
      </c>
      <c r="C465" s="1" t="s">
        <v>25</v>
      </c>
      <c r="D465" s="1" t="s">
        <v>854</v>
      </c>
      <c r="E465" s="1" t="s">
        <v>247</v>
      </c>
      <c r="F465" s="56" t="s">
        <v>115</v>
      </c>
      <c r="G465" s="8" t="s">
        <v>93</v>
      </c>
      <c r="H465" s="8" t="s">
        <v>6</v>
      </c>
      <c r="I465" s="8" t="s">
        <v>6</v>
      </c>
      <c r="J465" s="11" t="s">
        <v>123</v>
      </c>
      <c r="K465" s="11" t="s">
        <v>123</v>
      </c>
      <c r="L465" s="11" t="s">
        <v>123</v>
      </c>
      <c r="M465" s="54" t="s">
        <v>123</v>
      </c>
      <c r="N465" s="54" t="s">
        <v>123</v>
      </c>
      <c r="O465" s="1"/>
      <c r="P465" s="54" t="s">
        <v>123</v>
      </c>
      <c r="Q465" s="1"/>
      <c r="R465" s="54" t="s">
        <v>123</v>
      </c>
      <c r="S465" s="55" t="s">
        <v>123</v>
      </c>
      <c r="T465" s="1"/>
      <c r="U465" s="54" t="s">
        <v>123</v>
      </c>
      <c r="V465" s="54" t="s">
        <v>123</v>
      </c>
      <c r="W465" s="54" t="s">
        <v>123</v>
      </c>
      <c r="X465" s="1"/>
      <c r="Y465" s="54" t="s">
        <v>123</v>
      </c>
      <c r="Z465" s="54" t="s">
        <v>123</v>
      </c>
      <c r="AA465" s="54" t="s">
        <v>123</v>
      </c>
      <c r="AB465" s="54" t="s">
        <v>123</v>
      </c>
      <c r="AC465" s="54" t="s">
        <v>123</v>
      </c>
      <c r="AD465" s="54" t="s">
        <v>123</v>
      </c>
      <c r="AE465" s="54" t="s">
        <v>123</v>
      </c>
      <c r="AF465" s="54" t="s">
        <v>123</v>
      </c>
      <c r="AG465" s="1"/>
      <c r="AH465" s="54" t="s">
        <v>123</v>
      </c>
      <c r="AI465" s="54" t="s">
        <v>123</v>
      </c>
      <c r="AJ465" s="1"/>
      <c r="AK465" s="1"/>
      <c r="AL465" s="54" t="s">
        <v>123</v>
      </c>
      <c r="AM465" s="1"/>
      <c r="AN465" s="54" t="s">
        <v>123</v>
      </c>
      <c r="AO465" s="1"/>
      <c r="AP465" s="54" t="s">
        <v>123</v>
      </c>
      <c r="AQ465" s="1"/>
      <c r="AR465" s="1"/>
      <c r="AS465" s="1"/>
    </row>
    <row r="466" spans="1:45" x14ac:dyDescent="0.3">
      <c r="A466" s="1" t="str">
        <f t="shared" si="5"/>
        <v>Digitalizaciones de la institución [Ministerio de Defensa. Biblioteca Central de Marina]</v>
      </c>
      <c r="B466" s="1" t="s">
        <v>2350</v>
      </c>
      <c r="C466" s="1" t="s">
        <v>1881</v>
      </c>
      <c r="D466" s="1" t="s">
        <v>854</v>
      </c>
      <c r="E466" s="1" t="s">
        <v>247</v>
      </c>
      <c r="F466" s="56" t="s">
        <v>115</v>
      </c>
      <c r="G466" s="8" t="s">
        <v>93</v>
      </c>
      <c r="H466" s="8" t="s">
        <v>6</v>
      </c>
      <c r="I466" s="8" t="s">
        <v>6</v>
      </c>
      <c r="J466" s="11" t="s">
        <v>123</v>
      </c>
      <c r="K466" s="11" t="s">
        <v>123</v>
      </c>
      <c r="L466" s="11" t="s">
        <v>123</v>
      </c>
      <c r="M466" s="54" t="s">
        <v>123</v>
      </c>
      <c r="N466" s="54" t="s">
        <v>123</v>
      </c>
      <c r="O466" s="1"/>
      <c r="P466" s="54" t="s">
        <v>123</v>
      </c>
      <c r="Q466" s="1"/>
      <c r="R466" s="54" t="s">
        <v>123</v>
      </c>
      <c r="S466" s="55" t="s">
        <v>123</v>
      </c>
      <c r="T466" s="1"/>
      <c r="U466" s="54" t="s">
        <v>123</v>
      </c>
      <c r="V466" s="54" t="s">
        <v>123</v>
      </c>
      <c r="W466" s="54" t="s">
        <v>123</v>
      </c>
      <c r="X466" s="1"/>
      <c r="Y466" s="54" t="s">
        <v>123</v>
      </c>
      <c r="Z466" s="54" t="s">
        <v>123</v>
      </c>
      <c r="AA466" s="54" t="s">
        <v>123</v>
      </c>
      <c r="AB466" s="54" t="s">
        <v>123</v>
      </c>
      <c r="AC466" s="54" t="s">
        <v>123</v>
      </c>
      <c r="AD466" s="54" t="s">
        <v>123</v>
      </c>
      <c r="AE466" s="54" t="s">
        <v>123</v>
      </c>
      <c r="AF466" s="54" t="s">
        <v>123</v>
      </c>
      <c r="AG466" s="1"/>
      <c r="AH466" s="54" t="s">
        <v>123</v>
      </c>
      <c r="AI466" s="54" t="s">
        <v>123</v>
      </c>
      <c r="AJ466" s="1"/>
      <c r="AK466" s="1"/>
      <c r="AL466" s="54" t="s">
        <v>123</v>
      </c>
      <c r="AM466" s="1"/>
      <c r="AN466" s="54" t="s">
        <v>123</v>
      </c>
      <c r="AO466" s="1"/>
      <c r="AP466" s="54" t="s">
        <v>123</v>
      </c>
      <c r="AQ466" s="1"/>
      <c r="AR466" s="1"/>
      <c r="AS466" s="1"/>
    </row>
    <row r="467" spans="1:45" x14ac:dyDescent="0.3">
      <c r="A467" s="1" t="str">
        <f t="shared" si="5"/>
        <v>Digitalizaciones de la institución [Ministerio de Defensa. Biblioteca Central del Ejército del Aire]</v>
      </c>
      <c r="B467" s="1" t="s">
        <v>2351</v>
      </c>
      <c r="C467" s="1" t="s">
        <v>1881</v>
      </c>
      <c r="D467" s="1" t="s">
        <v>854</v>
      </c>
      <c r="E467" s="1" t="s">
        <v>247</v>
      </c>
      <c r="F467" s="56" t="s">
        <v>115</v>
      </c>
      <c r="G467" s="8" t="s">
        <v>93</v>
      </c>
      <c r="H467" s="8" t="s">
        <v>6</v>
      </c>
      <c r="I467" s="8" t="s">
        <v>6</v>
      </c>
      <c r="J467" s="11" t="s">
        <v>123</v>
      </c>
      <c r="K467" s="11" t="s">
        <v>123</v>
      </c>
      <c r="L467" s="11" t="s">
        <v>123</v>
      </c>
      <c r="M467" s="54" t="s">
        <v>123</v>
      </c>
      <c r="N467" s="54" t="s">
        <v>123</v>
      </c>
      <c r="O467" s="1"/>
      <c r="P467" s="54" t="s">
        <v>123</v>
      </c>
      <c r="Q467" s="1"/>
      <c r="R467" s="54" t="s">
        <v>123</v>
      </c>
      <c r="S467" s="55" t="s">
        <v>123</v>
      </c>
      <c r="T467" s="1"/>
      <c r="U467" s="54" t="s">
        <v>123</v>
      </c>
      <c r="V467" s="54" t="s">
        <v>123</v>
      </c>
      <c r="W467" s="54" t="s">
        <v>123</v>
      </c>
      <c r="X467" s="1"/>
      <c r="Y467" s="54" t="s">
        <v>123</v>
      </c>
      <c r="Z467" s="54" t="s">
        <v>123</v>
      </c>
      <c r="AA467" s="54" t="s">
        <v>123</v>
      </c>
      <c r="AB467" s="54" t="s">
        <v>123</v>
      </c>
      <c r="AC467" s="54" t="s">
        <v>123</v>
      </c>
      <c r="AD467" s="54" t="s">
        <v>123</v>
      </c>
      <c r="AE467" s="54" t="s">
        <v>123</v>
      </c>
      <c r="AF467" s="54" t="s">
        <v>123</v>
      </c>
      <c r="AG467" s="1"/>
      <c r="AH467" s="54" t="s">
        <v>123</v>
      </c>
      <c r="AI467" s="54" t="s">
        <v>123</v>
      </c>
      <c r="AJ467" s="1"/>
      <c r="AK467" s="1"/>
      <c r="AL467" s="54" t="s">
        <v>123</v>
      </c>
      <c r="AM467" s="1"/>
      <c r="AN467" s="54" t="s">
        <v>123</v>
      </c>
      <c r="AO467" s="1"/>
      <c r="AP467" s="54" t="s">
        <v>123</v>
      </c>
      <c r="AQ467" s="1"/>
      <c r="AR467" s="1"/>
      <c r="AS467" s="1"/>
    </row>
    <row r="468" spans="1:45" x14ac:dyDescent="0.3">
      <c r="A468" s="1" t="str">
        <f t="shared" ref="A468:A531" si="6">"Digitalizaciones de la institución [" &amp; B468 &amp; "]"</f>
        <v>Digitalizaciones de la institución [Ministerio de Defensa. Biblioteca Central Militar]</v>
      </c>
      <c r="B468" s="1" t="s">
        <v>2352</v>
      </c>
      <c r="C468" s="1" t="s">
        <v>1881</v>
      </c>
      <c r="D468" s="1" t="s">
        <v>854</v>
      </c>
      <c r="E468" s="1" t="s">
        <v>247</v>
      </c>
      <c r="F468" s="56" t="s">
        <v>115</v>
      </c>
      <c r="G468" s="8" t="s">
        <v>93</v>
      </c>
      <c r="H468" s="8" t="s">
        <v>6</v>
      </c>
      <c r="I468" s="8" t="s">
        <v>6</v>
      </c>
      <c r="J468" s="11" t="s">
        <v>123</v>
      </c>
      <c r="K468" s="11" t="s">
        <v>123</v>
      </c>
      <c r="L468" s="11" t="s">
        <v>123</v>
      </c>
      <c r="M468" s="54" t="s">
        <v>123</v>
      </c>
      <c r="N468" s="54" t="s">
        <v>123</v>
      </c>
      <c r="O468" s="1"/>
      <c r="P468" s="54" t="s">
        <v>123</v>
      </c>
      <c r="Q468" s="1"/>
      <c r="R468" s="54" t="s">
        <v>123</v>
      </c>
      <c r="S468" s="55" t="s">
        <v>123</v>
      </c>
      <c r="T468" s="1"/>
      <c r="U468" s="54" t="s">
        <v>123</v>
      </c>
      <c r="V468" s="54" t="s">
        <v>123</v>
      </c>
      <c r="W468" s="54" t="s">
        <v>123</v>
      </c>
      <c r="X468" s="1"/>
      <c r="Y468" s="54" t="s">
        <v>123</v>
      </c>
      <c r="Z468" s="54" t="s">
        <v>123</v>
      </c>
      <c r="AA468" s="54" t="s">
        <v>123</v>
      </c>
      <c r="AB468" s="54" t="s">
        <v>123</v>
      </c>
      <c r="AC468" s="54" t="s">
        <v>123</v>
      </c>
      <c r="AD468" s="54" t="s">
        <v>123</v>
      </c>
      <c r="AE468" s="54" t="s">
        <v>123</v>
      </c>
      <c r="AF468" s="54" t="s">
        <v>123</v>
      </c>
      <c r="AG468" s="1"/>
      <c r="AH468" s="54" t="s">
        <v>123</v>
      </c>
      <c r="AI468" s="54" t="s">
        <v>123</v>
      </c>
      <c r="AJ468" s="1"/>
      <c r="AK468" s="1"/>
      <c r="AL468" s="54" t="s">
        <v>123</v>
      </c>
      <c r="AM468" s="1"/>
      <c r="AN468" s="54" t="s">
        <v>123</v>
      </c>
      <c r="AO468" s="1"/>
      <c r="AP468" s="54" t="s">
        <v>123</v>
      </c>
      <c r="AQ468" s="1"/>
      <c r="AR468" s="1"/>
      <c r="AS468" s="1"/>
    </row>
    <row r="469" spans="1:45" x14ac:dyDescent="0.3">
      <c r="A469" s="1" t="str">
        <f t="shared" si="6"/>
        <v>Digitalizaciones de la institución [Ministerio de Defensa. Biblioteca de la Academia de Artillería]</v>
      </c>
      <c r="B469" s="1" t="s">
        <v>2356</v>
      </c>
      <c r="C469" s="1" t="s">
        <v>1881</v>
      </c>
      <c r="D469" s="1" t="s">
        <v>854</v>
      </c>
      <c r="E469" s="1" t="s">
        <v>247</v>
      </c>
      <c r="F469" s="56" t="s">
        <v>115</v>
      </c>
      <c r="G469" s="8" t="s">
        <v>9</v>
      </c>
      <c r="H469" s="8" t="s">
        <v>76</v>
      </c>
      <c r="I469" s="8" t="s">
        <v>76</v>
      </c>
      <c r="J469" s="11" t="s">
        <v>123</v>
      </c>
      <c r="K469" s="11" t="s">
        <v>123</v>
      </c>
      <c r="L469" s="11" t="s">
        <v>123</v>
      </c>
      <c r="M469" s="54" t="s">
        <v>123</v>
      </c>
      <c r="N469" s="54" t="s">
        <v>123</v>
      </c>
      <c r="O469" s="1"/>
      <c r="P469" s="54" t="s">
        <v>123</v>
      </c>
      <c r="Q469" s="1"/>
      <c r="R469" s="54" t="s">
        <v>123</v>
      </c>
      <c r="S469" s="55" t="s">
        <v>123</v>
      </c>
      <c r="T469" s="1"/>
      <c r="U469" s="54" t="s">
        <v>123</v>
      </c>
      <c r="V469" s="54" t="s">
        <v>123</v>
      </c>
      <c r="W469" s="54" t="s">
        <v>123</v>
      </c>
      <c r="X469" s="1"/>
      <c r="Y469" s="54" t="s">
        <v>123</v>
      </c>
      <c r="Z469" s="54" t="s">
        <v>123</v>
      </c>
      <c r="AA469" s="54" t="s">
        <v>123</v>
      </c>
      <c r="AB469" s="54" t="s">
        <v>123</v>
      </c>
      <c r="AC469" s="54" t="s">
        <v>123</v>
      </c>
      <c r="AD469" s="54" t="s">
        <v>123</v>
      </c>
      <c r="AE469" s="54" t="s">
        <v>123</v>
      </c>
      <c r="AF469" s="54" t="s">
        <v>123</v>
      </c>
      <c r="AG469" s="1"/>
      <c r="AH469" s="54" t="s">
        <v>123</v>
      </c>
      <c r="AI469" s="54" t="s">
        <v>123</v>
      </c>
      <c r="AJ469" s="1"/>
      <c r="AK469" s="1"/>
      <c r="AL469" s="54" t="s">
        <v>123</v>
      </c>
      <c r="AM469" s="1"/>
      <c r="AN469" s="54" t="s">
        <v>123</v>
      </c>
      <c r="AO469" s="1"/>
      <c r="AP469" s="54" t="s">
        <v>123</v>
      </c>
      <c r="AQ469" s="1"/>
      <c r="AR469" s="1"/>
      <c r="AS469" s="1"/>
    </row>
    <row r="470" spans="1:45" x14ac:dyDescent="0.3">
      <c r="A470" s="1" t="str">
        <f t="shared" si="6"/>
        <v>Digitalizaciones de la institución [Ministerio de Defensa. Biblioteca de la Academia de Infantería]</v>
      </c>
      <c r="B470" s="1" t="s">
        <v>2357</v>
      </c>
      <c r="C470" s="1" t="s">
        <v>1881</v>
      </c>
      <c r="D470" s="1" t="s">
        <v>854</v>
      </c>
      <c r="E470" s="1" t="s">
        <v>247</v>
      </c>
      <c r="F470" s="56" t="s">
        <v>115</v>
      </c>
      <c r="G470" s="8" t="s">
        <v>15</v>
      </c>
      <c r="H470" s="8" t="s">
        <v>70</v>
      </c>
      <c r="I470" s="8" t="s">
        <v>70</v>
      </c>
      <c r="J470" s="11" t="s">
        <v>123</v>
      </c>
      <c r="K470" s="11" t="s">
        <v>123</v>
      </c>
      <c r="L470" s="11" t="s">
        <v>123</v>
      </c>
      <c r="M470" s="54" t="s">
        <v>123</v>
      </c>
      <c r="N470" s="54" t="s">
        <v>123</v>
      </c>
      <c r="O470" s="1"/>
      <c r="P470" s="54" t="s">
        <v>123</v>
      </c>
      <c r="Q470" s="1"/>
      <c r="R470" s="54" t="s">
        <v>123</v>
      </c>
      <c r="S470" s="55" t="s">
        <v>123</v>
      </c>
      <c r="T470" s="1"/>
      <c r="U470" s="54" t="s">
        <v>123</v>
      </c>
      <c r="V470" s="54" t="s">
        <v>123</v>
      </c>
      <c r="W470" s="54" t="s">
        <v>123</v>
      </c>
      <c r="X470" s="1"/>
      <c r="Y470" s="54" t="s">
        <v>123</v>
      </c>
      <c r="Z470" s="54" t="s">
        <v>123</v>
      </c>
      <c r="AA470" s="54" t="s">
        <v>123</v>
      </c>
      <c r="AB470" s="54" t="s">
        <v>123</v>
      </c>
      <c r="AC470" s="54" t="s">
        <v>123</v>
      </c>
      <c r="AD470" s="54" t="s">
        <v>123</v>
      </c>
      <c r="AE470" s="54" t="s">
        <v>123</v>
      </c>
      <c r="AF470" s="54" t="s">
        <v>123</v>
      </c>
      <c r="AG470" s="1"/>
      <c r="AH470" s="54" t="s">
        <v>123</v>
      </c>
      <c r="AI470" s="54" t="s">
        <v>123</v>
      </c>
      <c r="AJ470" s="1"/>
      <c r="AK470" s="1"/>
      <c r="AL470" s="54" t="s">
        <v>123</v>
      </c>
      <c r="AM470" s="1"/>
      <c r="AN470" s="54" t="s">
        <v>123</v>
      </c>
      <c r="AO470" s="1"/>
      <c r="AP470" s="54" t="s">
        <v>123</v>
      </c>
      <c r="AQ470" s="1"/>
      <c r="AR470" s="1"/>
      <c r="AS470" s="1"/>
    </row>
    <row r="471" spans="1:45" x14ac:dyDescent="0.3">
      <c r="A471" s="1" t="str">
        <f t="shared" si="6"/>
        <v>Digitalizaciones de la institución [Ministerio de Defensa. Biblioteca de la Academia General Militar]</v>
      </c>
      <c r="B471" s="1" t="s">
        <v>2358</v>
      </c>
      <c r="C471" s="1" t="s">
        <v>1881</v>
      </c>
      <c r="D471" s="1" t="s">
        <v>854</v>
      </c>
      <c r="E471" s="1" t="s">
        <v>247</v>
      </c>
      <c r="F471" s="56" t="s">
        <v>115</v>
      </c>
      <c r="G471" s="8" t="s">
        <v>13</v>
      </c>
      <c r="H471" s="8" t="s">
        <v>62</v>
      </c>
      <c r="I471" s="8" t="s">
        <v>62</v>
      </c>
      <c r="J471" s="11" t="s">
        <v>123</v>
      </c>
      <c r="K471" s="11" t="s">
        <v>123</v>
      </c>
      <c r="L471" s="11" t="s">
        <v>123</v>
      </c>
      <c r="M471" s="54" t="s">
        <v>123</v>
      </c>
      <c r="N471" s="54" t="s">
        <v>123</v>
      </c>
      <c r="O471" s="1"/>
      <c r="P471" s="54" t="s">
        <v>123</v>
      </c>
      <c r="Q471" s="1"/>
      <c r="R471" s="54" t="s">
        <v>123</v>
      </c>
      <c r="S471" s="55" t="s">
        <v>123</v>
      </c>
      <c r="T471" s="1"/>
      <c r="U471" s="54" t="s">
        <v>123</v>
      </c>
      <c r="V471" s="54" t="s">
        <v>123</v>
      </c>
      <c r="W471" s="54" t="s">
        <v>123</v>
      </c>
      <c r="X471" s="1"/>
      <c r="Y471" s="54" t="s">
        <v>123</v>
      </c>
      <c r="Z471" s="54" t="s">
        <v>123</v>
      </c>
      <c r="AA471" s="54" t="s">
        <v>123</v>
      </c>
      <c r="AB471" s="54" t="s">
        <v>123</v>
      </c>
      <c r="AC471" s="54" t="s">
        <v>123</v>
      </c>
      <c r="AD471" s="54" t="s">
        <v>123</v>
      </c>
      <c r="AE471" s="54" t="s">
        <v>123</v>
      </c>
      <c r="AF471" s="54" t="s">
        <v>123</v>
      </c>
      <c r="AG471" s="1"/>
      <c r="AH471" s="54" t="s">
        <v>123</v>
      </c>
      <c r="AI471" s="54" t="s">
        <v>123</v>
      </c>
      <c r="AJ471" s="1"/>
      <c r="AK471" s="1"/>
      <c r="AL471" s="54" t="s">
        <v>123</v>
      </c>
      <c r="AM471" s="1"/>
      <c r="AN471" s="54" t="s">
        <v>123</v>
      </c>
      <c r="AO471" s="1"/>
      <c r="AP471" s="54" t="s">
        <v>123</v>
      </c>
      <c r="AQ471" s="1"/>
      <c r="AR471" s="1"/>
      <c r="AS471" s="1"/>
    </row>
    <row r="472" spans="1:45" x14ac:dyDescent="0.3">
      <c r="A472" s="1" t="str">
        <f t="shared" si="6"/>
        <v>Digitalizaciones de la institución [Ministerio de Defensa. Biblioteca de la Escuela de Guerra del Ejército]</v>
      </c>
      <c r="B472" s="1" t="s">
        <v>2359</v>
      </c>
      <c r="C472" s="1" t="s">
        <v>1881</v>
      </c>
      <c r="D472" s="1" t="s">
        <v>854</v>
      </c>
      <c r="E472" s="1" t="s">
        <v>247</v>
      </c>
      <c r="F472" s="56" t="s">
        <v>115</v>
      </c>
      <c r="G472" s="8" t="s">
        <v>93</v>
      </c>
      <c r="H472" s="8" t="s">
        <v>6</v>
      </c>
      <c r="I472" s="8" t="s">
        <v>6</v>
      </c>
      <c r="J472" s="11" t="s">
        <v>123</v>
      </c>
      <c r="K472" s="11" t="s">
        <v>123</v>
      </c>
      <c r="L472" s="11" t="s">
        <v>123</v>
      </c>
      <c r="M472" s="54" t="s">
        <v>123</v>
      </c>
      <c r="N472" s="54" t="s">
        <v>123</v>
      </c>
      <c r="O472" s="1"/>
      <c r="P472" s="54" t="s">
        <v>123</v>
      </c>
      <c r="Q472" s="1"/>
      <c r="R472" s="54" t="s">
        <v>123</v>
      </c>
      <c r="S472" s="55" t="s">
        <v>123</v>
      </c>
      <c r="T472" s="1"/>
      <c r="U472" s="54" t="s">
        <v>123</v>
      </c>
      <c r="V472" s="54" t="s">
        <v>123</v>
      </c>
      <c r="W472" s="54" t="s">
        <v>123</v>
      </c>
      <c r="X472" s="1"/>
      <c r="Y472" s="54" t="s">
        <v>123</v>
      </c>
      <c r="Z472" s="54" t="s">
        <v>123</v>
      </c>
      <c r="AA472" s="54" t="s">
        <v>123</v>
      </c>
      <c r="AB472" s="54" t="s">
        <v>123</v>
      </c>
      <c r="AC472" s="54" t="s">
        <v>123</v>
      </c>
      <c r="AD472" s="54" t="s">
        <v>123</v>
      </c>
      <c r="AE472" s="54" t="s">
        <v>123</v>
      </c>
      <c r="AF472" s="54" t="s">
        <v>123</v>
      </c>
      <c r="AG472" s="1"/>
      <c r="AH472" s="54" t="s">
        <v>123</v>
      </c>
      <c r="AI472" s="54" t="s">
        <v>123</v>
      </c>
      <c r="AJ472" s="1"/>
      <c r="AK472" s="1"/>
      <c r="AL472" s="54" t="s">
        <v>123</v>
      </c>
      <c r="AM472" s="1"/>
      <c r="AN472" s="54" t="s">
        <v>123</v>
      </c>
      <c r="AO472" s="1"/>
      <c r="AP472" s="54" t="s">
        <v>123</v>
      </c>
      <c r="AQ472" s="1"/>
      <c r="AR472" s="1"/>
      <c r="AS472" s="1"/>
    </row>
    <row r="473" spans="1:45" x14ac:dyDescent="0.3">
      <c r="A473" s="1" t="str">
        <f t="shared" si="6"/>
        <v>Digitalizaciones de la institución [Ministerio de Defensa. Biblioteca de la Escuela de Guerra Naval]</v>
      </c>
      <c r="B473" s="1" t="s">
        <v>2360</v>
      </c>
      <c r="C473" s="1" t="s">
        <v>1881</v>
      </c>
      <c r="D473" s="1" t="s">
        <v>854</v>
      </c>
      <c r="E473" s="1" t="s">
        <v>247</v>
      </c>
      <c r="F473" s="56" t="s">
        <v>115</v>
      </c>
      <c r="G473" s="8" t="s">
        <v>93</v>
      </c>
      <c r="H473" s="8" t="s">
        <v>6</v>
      </c>
      <c r="I473" s="8" t="s">
        <v>6</v>
      </c>
      <c r="J473" s="11" t="s">
        <v>123</v>
      </c>
      <c r="K473" s="11" t="s">
        <v>123</v>
      </c>
      <c r="L473" s="11" t="s">
        <v>123</v>
      </c>
      <c r="M473" s="54" t="s">
        <v>123</v>
      </c>
      <c r="N473" s="54" t="s">
        <v>123</v>
      </c>
      <c r="O473" s="1"/>
      <c r="P473" s="54" t="s">
        <v>123</v>
      </c>
      <c r="Q473" s="1"/>
      <c r="R473" s="54" t="s">
        <v>123</v>
      </c>
      <c r="S473" s="55" t="s">
        <v>123</v>
      </c>
      <c r="T473" s="1"/>
      <c r="U473" s="54" t="s">
        <v>123</v>
      </c>
      <c r="V473" s="54" t="s">
        <v>123</v>
      </c>
      <c r="W473" s="54" t="s">
        <v>123</v>
      </c>
      <c r="X473" s="1"/>
      <c r="Y473" s="54" t="s">
        <v>123</v>
      </c>
      <c r="Z473" s="54" t="s">
        <v>123</v>
      </c>
      <c r="AA473" s="54" t="s">
        <v>123</v>
      </c>
      <c r="AB473" s="54" t="s">
        <v>123</v>
      </c>
      <c r="AC473" s="54" t="s">
        <v>123</v>
      </c>
      <c r="AD473" s="54" t="s">
        <v>123</v>
      </c>
      <c r="AE473" s="54" t="s">
        <v>123</v>
      </c>
      <c r="AF473" s="54" t="s">
        <v>123</v>
      </c>
      <c r="AG473" s="1"/>
      <c r="AH473" s="54" t="s">
        <v>123</v>
      </c>
      <c r="AI473" s="54" t="s">
        <v>123</v>
      </c>
      <c r="AJ473" s="1"/>
      <c r="AK473" s="1"/>
      <c r="AL473" s="54" t="s">
        <v>123</v>
      </c>
      <c r="AM473" s="1"/>
      <c r="AN473" s="54" t="s">
        <v>123</v>
      </c>
      <c r="AO473" s="1"/>
      <c r="AP473" s="54" t="s">
        <v>123</v>
      </c>
      <c r="AQ473" s="1"/>
      <c r="AR473" s="1"/>
      <c r="AS473" s="1"/>
    </row>
    <row r="474" spans="1:45" x14ac:dyDescent="0.3">
      <c r="A474" s="1" t="str">
        <f t="shared" si="6"/>
        <v>Digitalizaciones de la institución [Ministerio de Defensa. Biblioteca Histórico Militar de Ceuta]</v>
      </c>
      <c r="B474" s="1" t="s">
        <v>2435</v>
      </c>
      <c r="C474" s="1" t="s">
        <v>1881</v>
      </c>
      <c r="D474" s="1" t="s">
        <v>854</v>
      </c>
      <c r="E474" s="1" t="s">
        <v>247</v>
      </c>
      <c r="F474" s="56" t="s">
        <v>115</v>
      </c>
      <c r="G474" s="8" t="s">
        <v>100</v>
      </c>
      <c r="H474" s="8" t="s">
        <v>100</v>
      </c>
      <c r="I474" s="8" t="s">
        <v>100</v>
      </c>
      <c r="J474" s="11" t="s">
        <v>123</v>
      </c>
      <c r="K474" s="11" t="s">
        <v>123</v>
      </c>
      <c r="L474" s="11" t="s">
        <v>123</v>
      </c>
      <c r="M474" s="54" t="s">
        <v>123</v>
      </c>
      <c r="N474" s="54" t="s">
        <v>123</v>
      </c>
      <c r="O474" s="1"/>
      <c r="P474" s="54" t="s">
        <v>123</v>
      </c>
      <c r="Q474" s="1"/>
      <c r="R474" s="54" t="s">
        <v>123</v>
      </c>
      <c r="S474" s="55" t="s">
        <v>123</v>
      </c>
      <c r="T474" s="1"/>
      <c r="U474" s="54" t="s">
        <v>123</v>
      </c>
      <c r="V474" s="54" t="s">
        <v>123</v>
      </c>
      <c r="W474" s="54" t="s">
        <v>123</v>
      </c>
      <c r="X474" s="1"/>
      <c r="Y474" s="54" t="s">
        <v>123</v>
      </c>
      <c r="Z474" s="54" t="s">
        <v>123</v>
      </c>
      <c r="AA474" s="54" t="s">
        <v>123</v>
      </c>
      <c r="AB474" s="54" t="s">
        <v>123</v>
      </c>
      <c r="AC474" s="54" t="s">
        <v>123</v>
      </c>
      <c r="AD474" s="54" t="s">
        <v>123</v>
      </c>
      <c r="AE474" s="54" t="s">
        <v>123</v>
      </c>
      <c r="AF474" s="54" t="s">
        <v>123</v>
      </c>
      <c r="AG474" s="1"/>
      <c r="AH474" s="54" t="s">
        <v>123</v>
      </c>
      <c r="AI474" s="54" t="s">
        <v>123</v>
      </c>
      <c r="AJ474" s="1"/>
      <c r="AK474" s="1"/>
      <c r="AL474" s="54" t="s">
        <v>123</v>
      </c>
      <c r="AM474" s="1"/>
      <c r="AN474" s="54" t="s">
        <v>123</v>
      </c>
      <c r="AO474" s="1"/>
      <c r="AP474" s="54" t="s">
        <v>123</v>
      </c>
      <c r="AQ474" s="1"/>
      <c r="AR474" s="1"/>
      <c r="AS474" s="1"/>
    </row>
    <row r="475" spans="1:45" x14ac:dyDescent="0.3">
      <c r="A475" s="1" t="str">
        <f t="shared" si="6"/>
        <v>Digitalizaciones de la institución [Ministerio de Defensa. Biblioteca Histórico-Militar de La Coruña]</v>
      </c>
      <c r="B475" s="1" t="s">
        <v>2439</v>
      </c>
      <c r="C475" s="1" t="s">
        <v>1881</v>
      </c>
      <c r="D475" s="1" t="s">
        <v>854</v>
      </c>
      <c r="E475" s="1" t="s">
        <v>646</v>
      </c>
      <c r="F475" s="56" t="s">
        <v>115</v>
      </c>
      <c r="G475" s="8" t="s">
        <v>2</v>
      </c>
      <c r="H475" s="8" t="s">
        <v>89</v>
      </c>
      <c r="I475" s="8" t="s">
        <v>89</v>
      </c>
      <c r="J475" s="11" t="s">
        <v>123</v>
      </c>
      <c r="K475" s="11" t="s">
        <v>123</v>
      </c>
      <c r="L475" s="11" t="s">
        <v>123</v>
      </c>
      <c r="M475" s="54" t="s">
        <v>123</v>
      </c>
      <c r="N475" s="54" t="s">
        <v>123</v>
      </c>
      <c r="O475" s="1"/>
      <c r="P475" s="54" t="s">
        <v>123</v>
      </c>
      <c r="Q475" s="1"/>
      <c r="R475" s="54" t="s">
        <v>123</v>
      </c>
      <c r="S475" s="55" t="s">
        <v>123</v>
      </c>
      <c r="T475" s="1"/>
      <c r="U475" s="54" t="s">
        <v>123</v>
      </c>
      <c r="V475" s="54" t="s">
        <v>123</v>
      </c>
      <c r="W475" s="54" t="s">
        <v>123</v>
      </c>
      <c r="X475" s="1"/>
      <c r="Y475" s="54" t="s">
        <v>123</v>
      </c>
      <c r="Z475" s="54" t="s">
        <v>123</v>
      </c>
      <c r="AA475" s="54" t="s">
        <v>123</v>
      </c>
      <c r="AB475" s="54" t="s">
        <v>123</v>
      </c>
      <c r="AC475" s="54" t="s">
        <v>123</v>
      </c>
      <c r="AD475" s="54" t="s">
        <v>123</v>
      </c>
      <c r="AE475" s="54" t="s">
        <v>123</v>
      </c>
      <c r="AF475" s="54" t="s">
        <v>123</v>
      </c>
      <c r="AG475" s="1"/>
      <c r="AH475" s="54" t="s">
        <v>123</v>
      </c>
      <c r="AI475" s="54" t="s">
        <v>123</v>
      </c>
      <c r="AJ475" s="1"/>
      <c r="AK475" s="1"/>
      <c r="AL475" s="54" t="s">
        <v>123</v>
      </c>
      <c r="AM475" s="1"/>
      <c r="AN475" s="54" t="s">
        <v>123</v>
      </c>
      <c r="AO475" s="1"/>
      <c r="AP475" s="54" t="s">
        <v>123</v>
      </c>
      <c r="AQ475" s="1"/>
      <c r="AR475" s="1"/>
      <c r="AS475" s="1"/>
    </row>
    <row r="476" spans="1:45" x14ac:dyDescent="0.3">
      <c r="A476" s="1" t="str">
        <f t="shared" si="6"/>
        <v>Digitalizaciones de la institución [Ministerio de Defensa. Biblioteca Naval del Ferrol]</v>
      </c>
      <c r="B476" s="1" t="s">
        <v>2442</v>
      </c>
      <c r="C476" s="1" t="s">
        <v>1881</v>
      </c>
      <c r="D476" s="1" t="s">
        <v>854</v>
      </c>
      <c r="E476" s="1" t="s">
        <v>646</v>
      </c>
      <c r="F476" s="56" t="s">
        <v>115</v>
      </c>
      <c r="G476" s="8" t="s">
        <v>2</v>
      </c>
      <c r="H476" s="8" t="s">
        <v>89</v>
      </c>
      <c r="I476" s="8" t="s">
        <v>156</v>
      </c>
      <c r="J476" s="11" t="s">
        <v>123</v>
      </c>
      <c r="K476" s="11" t="s">
        <v>123</v>
      </c>
      <c r="L476" s="11" t="s">
        <v>123</v>
      </c>
      <c r="M476" s="54" t="s">
        <v>123</v>
      </c>
      <c r="N476" s="54" t="s">
        <v>123</v>
      </c>
      <c r="O476" s="1"/>
      <c r="P476" s="54" t="s">
        <v>123</v>
      </c>
      <c r="Q476" s="1"/>
      <c r="R476" s="54" t="s">
        <v>123</v>
      </c>
      <c r="S476" s="55" t="s">
        <v>123</v>
      </c>
      <c r="T476" s="1"/>
      <c r="U476" s="54" t="s">
        <v>123</v>
      </c>
      <c r="V476" s="54" t="s">
        <v>123</v>
      </c>
      <c r="W476" s="54" t="s">
        <v>123</v>
      </c>
      <c r="X476" s="1"/>
      <c r="Y476" s="54" t="s">
        <v>123</v>
      </c>
      <c r="Z476" s="54" t="s">
        <v>123</v>
      </c>
      <c r="AA476" s="54" t="s">
        <v>123</v>
      </c>
      <c r="AB476" s="54" t="s">
        <v>123</v>
      </c>
      <c r="AC476" s="54" t="s">
        <v>123</v>
      </c>
      <c r="AD476" s="54" t="s">
        <v>123</v>
      </c>
      <c r="AE476" s="54" t="s">
        <v>123</v>
      </c>
      <c r="AF476" s="54" t="s">
        <v>123</v>
      </c>
      <c r="AG476" s="1"/>
      <c r="AH476" s="54" t="s">
        <v>123</v>
      </c>
      <c r="AI476" s="54" t="s">
        <v>123</v>
      </c>
      <c r="AJ476" s="1"/>
      <c r="AK476" s="1"/>
      <c r="AL476" s="54" t="s">
        <v>123</v>
      </c>
      <c r="AM476" s="1"/>
      <c r="AN476" s="54" t="s">
        <v>123</v>
      </c>
      <c r="AO476" s="1"/>
      <c r="AP476" s="54" t="s">
        <v>123</v>
      </c>
      <c r="AQ476" s="1"/>
      <c r="AR476" s="1"/>
      <c r="AS476" s="1"/>
    </row>
    <row r="477" spans="1:45" x14ac:dyDescent="0.3">
      <c r="A477" s="1" t="str">
        <f t="shared" si="6"/>
        <v>Digitalizaciones de la institución [Ministerio de Defensa. Cartoteca del Archivo General Militar de Madrid]</v>
      </c>
      <c r="B477" s="1" t="s">
        <v>2510</v>
      </c>
      <c r="C477" s="1" t="s">
        <v>2041</v>
      </c>
      <c r="D477" s="1" t="s">
        <v>854</v>
      </c>
      <c r="E477" s="1" t="s">
        <v>247</v>
      </c>
      <c r="F477" s="56" t="s">
        <v>115</v>
      </c>
      <c r="G477" s="8" t="s">
        <v>93</v>
      </c>
      <c r="H477" s="8" t="s">
        <v>6</v>
      </c>
      <c r="I477" s="8" t="s">
        <v>6</v>
      </c>
      <c r="J477" s="11" t="s">
        <v>123</v>
      </c>
      <c r="K477" s="11" t="s">
        <v>123</v>
      </c>
      <c r="L477" s="11" t="s">
        <v>123</v>
      </c>
      <c r="M477" s="54" t="s">
        <v>123</v>
      </c>
      <c r="N477" s="54" t="s">
        <v>123</v>
      </c>
      <c r="O477" s="1"/>
      <c r="P477" s="54" t="s">
        <v>123</v>
      </c>
      <c r="Q477" s="1"/>
      <c r="R477" s="54" t="s">
        <v>123</v>
      </c>
      <c r="S477" s="55" t="s">
        <v>123</v>
      </c>
      <c r="T477" s="1"/>
      <c r="U477" s="54" t="s">
        <v>123</v>
      </c>
      <c r="V477" s="54" t="s">
        <v>123</v>
      </c>
      <c r="W477" s="54" t="s">
        <v>123</v>
      </c>
      <c r="X477" s="1"/>
      <c r="Y477" s="54" t="s">
        <v>123</v>
      </c>
      <c r="Z477" s="54" t="s">
        <v>123</v>
      </c>
      <c r="AA477" s="54" t="s">
        <v>123</v>
      </c>
      <c r="AB477" s="54" t="s">
        <v>123</v>
      </c>
      <c r="AC477" s="54" t="s">
        <v>123</v>
      </c>
      <c r="AD477" s="54" t="s">
        <v>123</v>
      </c>
      <c r="AE477" s="54" t="s">
        <v>123</v>
      </c>
      <c r="AF477" s="54" t="s">
        <v>123</v>
      </c>
      <c r="AG477" s="1"/>
      <c r="AH477" s="54" t="s">
        <v>123</v>
      </c>
      <c r="AI477" s="54" t="s">
        <v>123</v>
      </c>
      <c r="AJ477" s="1"/>
      <c r="AK477" s="1"/>
      <c r="AL477" s="54" t="s">
        <v>123</v>
      </c>
      <c r="AM477" s="1"/>
      <c r="AN477" s="54" t="s">
        <v>123</v>
      </c>
      <c r="AO477" s="1"/>
      <c r="AP477" s="54" t="s">
        <v>123</v>
      </c>
      <c r="AQ477" s="1"/>
      <c r="AR477" s="1"/>
      <c r="AS477" s="1"/>
    </row>
    <row r="478" spans="1:45" x14ac:dyDescent="0.3">
      <c r="A478" s="1" t="str">
        <f t="shared" si="6"/>
        <v>Digitalizaciones de la institución [Ministerio de Defensa. Cartoteca del Centro Geográfico del Ejército]</v>
      </c>
      <c r="B478" s="1" t="s">
        <v>2511</v>
      </c>
      <c r="C478" s="1" t="s">
        <v>2041</v>
      </c>
      <c r="D478" s="1" t="s">
        <v>854</v>
      </c>
      <c r="E478" s="1" t="s">
        <v>163</v>
      </c>
      <c r="F478" s="56" t="s">
        <v>115</v>
      </c>
      <c r="G478" s="8" t="s">
        <v>93</v>
      </c>
      <c r="H478" s="8" t="s">
        <v>6</v>
      </c>
      <c r="I478" s="8" t="s">
        <v>6</v>
      </c>
      <c r="J478" s="11" t="s">
        <v>123</v>
      </c>
      <c r="K478" s="11" t="s">
        <v>123</v>
      </c>
      <c r="L478" s="11" t="s">
        <v>123</v>
      </c>
      <c r="M478" s="54" t="s">
        <v>123</v>
      </c>
      <c r="N478" s="54" t="s">
        <v>123</v>
      </c>
      <c r="O478" s="1"/>
      <c r="P478" s="54" t="s">
        <v>123</v>
      </c>
      <c r="Q478" s="1"/>
      <c r="R478" s="54" t="s">
        <v>123</v>
      </c>
      <c r="S478" s="55" t="s">
        <v>123</v>
      </c>
      <c r="T478" s="1"/>
      <c r="U478" s="54" t="s">
        <v>123</v>
      </c>
      <c r="V478" s="54" t="s">
        <v>123</v>
      </c>
      <c r="W478" s="54" t="s">
        <v>123</v>
      </c>
      <c r="X478" s="1"/>
      <c r="Y478" s="54" t="s">
        <v>123</v>
      </c>
      <c r="Z478" s="54" t="s">
        <v>123</v>
      </c>
      <c r="AA478" s="54" t="s">
        <v>123</v>
      </c>
      <c r="AB478" s="54" t="s">
        <v>123</v>
      </c>
      <c r="AC478" s="54" t="s">
        <v>123</v>
      </c>
      <c r="AD478" s="54" t="s">
        <v>123</v>
      </c>
      <c r="AE478" s="54" t="s">
        <v>123</v>
      </c>
      <c r="AF478" s="54" t="s">
        <v>123</v>
      </c>
      <c r="AG478" s="1"/>
      <c r="AH478" s="54" t="s">
        <v>123</v>
      </c>
      <c r="AI478" s="54" t="s">
        <v>123</v>
      </c>
      <c r="AJ478" s="1"/>
      <c r="AK478" s="1"/>
      <c r="AL478" s="54" t="s">
        <v>123</v>
      </c>
      <c r="AM478" s="1"/>
      <c r="AN478" s="54" t="s">
        <v>123</v>
      </c>
      <c r="AO478" s="1"/>
      <c r="AP478" s="54" t="s">
        <v>123</v>
      </c>
      <c r="AQ478" s="1"/>
      <c r="AR478" s="1"/>
      <c r="AS478" s="1"/>
    </row>
    <row r="479" spans="1:45" x14ac:dyDescent="0.3">
      <c r="A479" s="1" t="str">
        <f t="shared" si="6"/>
        <v>Digitalizaciones de la institución [Ministerio de Defensa. Centro de Documentación del Centro Superior de Estudios de la Defensa (CESEDEN)]</v>
      </c>
      <c r="B479" s="1" t="s">
        <v>2516</v>
      </c>
      <c r="C479" s="1" t="s">
        <v>2041</v>
      </c>
      <c r="D479" s="1" t="s">
        <v>854</v>
      </c>
      <c r="E479" s="1" t="s">
        <v>247</v>
      </c>
      <c r="F479" s="56" t="s">
        <v>115</v>
      </c>
      <c r="G479" s="8" t="s">
        <v>93</v>
      </c>
      <c r="H479" s="8" t="s">
        <v>6</v>
      </c>
      <c r="I479" s="8" t="s">
        <v>6</v>
      </c>
      <c r="J479" s="11" t="s">
        <v>123</v>
      </c>
      <c r="K479" s="11" t="s">
        <v>123</v>
      </c>
      <c r="L479" s="11" t="s">
        <v>123</v>
      </c>
      <c r="M479" s="54" t="s">
        <v>123</v>
      </c>
      <c r="N479" s="54" t="s">
        <v>123</v>
      </c>
      <c r="O479" s="1"/>
      <c r="P479" s="54" t="s">
        <v>123</v>
      </c>
      <c r="Q479" s="1"/>
      <c r="R479" s="54" t="s">
        <v>123</v>
      </c>
      <c r="S479" s="55" t="s">
        <v>123</v>
      </c>
      <c r="T479" s="1"/>
      <c r="U479" s="54" t="s">
        <v>123</v>
      </c>
      <c r="V479" s="54" t="s">
        <v>123</v>
      </c>
      <c r="W479" s="54" t="s">
        <v>123</v>
      </c>
      <c r="X479" s="1"/>
      <c r="Y479" s="54" t="s">
        <v>123</v>
      </c>
      <c r="Z479" s="54" t="s">
        <v>123</v>
      </c>
      <c r="AA479" s="54" t="s">
        <v>123</v>
      </c>
      <c r="AB479" s="54" t="s">
        <v>123</v>
      </c>
      <c r="AC479" s="54" t="s">
        <v>123</v>
      </c>
      <c r="AD479" s="54" t="s">
        <v>123</v>
      </c>
      <c r="AE479" s="54" t="s">
        <v>123</v>
      </c>
      <c r="AF479" s="54" t="s">
        <v>123</v>
      </c>
      <c r="AG479" s="1"/>
      <c r="AH479" s="54" t="s">
        <v>123</v>
      </c>
      <c r="AI479" s="54" t="s">
        <v>123</v>
      </c>
      <c r="AJ479" s="1"/>
      <c r="AK479" s="1"/>
      <c r="AL479" s="54" t="s">
        <v>123</v>
      </c>
      <c r="AM479" s="1"/>
      <c r="AN479" s="54" t="s">
        <v>123</v>
      </c>
      <c r="AO479" s="1"/>
      <c r="AP479" s="54" t="s">
        <v>123</v>
      </c>
      <c r="AQ479" s="1"/>
      <c r="AR479" s="1"/>
      <c r="AS479" s="1"/>
    </row>
    <row r="480" spans="1:45" x14ac:dyDescent="0.3">
      <c r="A480" s="1" t="str">
        <f t="shared" si="6"/>
        <v>Digitalizaciones de la institución [Ministerio de Defensa. Centro de Documentación]</v>
      </c>
      <c r="B480" s="1" t="s">
        <v>2515</v>
      </c>
      <c r="C480" s="1" t="s">
        <v>2041</v>
      </c>
      <c r="D480" s="1" t="s">
        <v>854</v>
      </c>
      <c r="E480" s="1" t="s">
        <v>247</v>
      </c>
      <c r="F480" s="56" t="s">
        <v>115</v>
      </c>
      <c r="G480" s="8" t="s">
        <v>93</v>
      </c>
      <c r="H480" s="8" t="s">
        <v>6</v>
      </c>
      <c r="I480" s="8" t="s">
        <v>6</v>
      </c>
      <c r="J480" s="11" t="s">
        <v>123</v>
      </c>
      <c r="K480" s="11" t="s">
        <v>123</v>
      </c>
      <c r="L480" s="11" t="s">
        <v>123</v>
      </c>
      <c r="M480" s="54" t="s">
        <v>123</v>
      </c>
      <c r="N480" s="54" t="s">
        <v>123</v>
      </c>
      <c r="O480" s="1"/>
      <c r="P480" s="54" t="s">
        <v>123</v>
      </c>
      <c r="Q480" s="1"/>
      <c r="R480" s="54" t="s">
        <v>123</v>
      </c>
      <c r="S480" s="55" t="s">
        <v>123</v>
      </c>
      <c r="T480" s="1"/>
      <c r="U480" s="54" t="s">
        <v>123</v>
      </c>
      <c r="V480" s="54" t="s">
        <v>123</v>
      </c>
      <c r="W480" s="54" t="s">
        <v>123</v>
      </c>
      <c r="X480" s="1"/>
      <c r="Y480" s="54" t="s">
        <v>123</v>
      </c>
      <c r="Z480" s="54" t="s">
        <v>123</v>
      </c>
      <c r="AA480" s="54" t="s">
        <v>123</v>
      </c>
      <c r="AB480" s="54" t="s">
        <v>123</v>
      </c>
      <c r="AC480" s="54" t="s">
        <v>123</v>
      </c>
      <c r="AD480" s="54" t="s">
        <v>123</v>
      </c>
      <c r="AE480" s="54" t="s">
        <v>123</v>
      </c>
      <c r="AF480" s="54" t="s">
        <v>123</v>
      </c>
      <c r="AG480" s="1"/>
      <c r="AH480" s="54" t="s">
        <v>123</v>
      </c>
      <c r="AI480" s="54" t="s">
        <v>123</v>
      </c>
      <c r="AJ480" s="1"/>
      <c r="AK480" s="1"/>
      <c r="AL480" s="54" t="s">
        <v>123</v>
      </c>
      <c r="AM480" s="1"/>
      <c r="AN480" s="54" t="s">
        <v>123</v>
      </c>
      <c r="AO480" s="1"/>
      <c r="AP480" s="54" t="s">
        <v>123</v>
      </c>
      <c r="AQ480" s="1"/>
      <c r="AR480" s="1"/>
      <c r="AS480" s="1"/>
    </row>
    <row r="481" spans="1:45" x14ac:dyDescent="0.3">
      <c r="A481" s="1" t="str">
        <f t="shared" si="6"/>
        <v>Digitalizaciones de la institución [Ministerio de Defensa. Colección museográfica de Farmacia Militar]</v>
      </c>
      <c r="B481" s="1" t="s">
        <v>2530</v>
      </c>
      <c r="C481" s="1" t="s">
        <v>1881</v>
      </c>
      <c r="D481" s="1" t="s">
        <v>854</v>
      </c>
      <c r="E481" s="1" t="s">
        <v>247</v>
      </c>
      <c r="F481" s="56" t="s">
        <v>115</v>
      </c>
      <c r="G481" s="8" t="s">
        <v>93</v>
      </c>
      <c r="H481" s="8" t="s">
        <v>6</v>
      </c>
      <c r="I481" s="8" t="s">
        <v>6</v>
      </c>
      <c r="J481" s="11" t="s">
        <v>123</v>
      </c>
      <c r="K481" s="11" t="s">
        <v>123</v>
      </c>
      <c r="L481" s="11" t="s">
        <v>123</v>
      </c>
      <c r="M481" s="54" t="s">
        <v>123</v>
      </c>
      <c r="N481" s="54" t="s">
        <v>123</v>
      </c>
      <c r="O481" s="1"/>
      <c r="P481" s="54" t="s">
        <v>123</v>
      </c>
      <c r="Q481" s="1"/>
      <c r="R481" s="54" t="s">
        <v>123</v>
      </c>
      <c r="S481" s="55" t="s">
        <v>123</v>
      </c>
      <c r="T481" s="1"/>
      <c r="U481" s="54" t="s">
        <v>123</v>
      </c>
      <c r="V481" s="54" t="s">
        <v>123</v>
      </c>
      <c r="W481" s="54" t="s">
        <v>123</v>
      </c>
      <c r="X481" s="1"/>
      <c r="Y481" s="54" t="s">
        <v>123</v>
      </c>
      <c r="Z481" s="54" t="s">
        <v>123</v>
      </c>
      <c r="AA481" s="54" t="s">
        <v>123</v>
      </c>
      <c r="AB481" s="54" t="s">
        <v>123</v>
      </c>
      <c r="AC481" s="54" t="s">
        <v>123</v>
      </c>
      <c r="AD481" s="54" t="s">
        <v>123</v>
      </c>
      <c r="AE481" s="54" t="s">
        <v>123</v>
      </c>
      <c r="AF481" s="54" t="s">
        <v>123</v>
      </c>
      <c r="AG481" s="1"/>
      <c r="AH481" s="54" t="s">
        <v>123</v>
      </c>
      <c r="AI481" s="54" t="s">
        <v>123</v>
      </c>
      <c r="AJ481" s="1"/>
      <c r="AK481" s="1"/>
      <c r="AL481" s="54" t="s">
        <v>123</v>
      </c>
      <c r="AM481" s="1"/>
      <c r="AN481" s="54" t="s">
        <v>123</v>
      </c>
      <c r="AO481" s="1"/>
      <c r="AP481" s="54" t="s">
        <v>123</v>
      </c>
      <c r="AQ481" s="1"/>
      <c r="AR481" s="1"/>
      <c r="AS481" s="1"/>
    </row>
    <row r="482" spans="1:45" x14ac:dyDescent="0.3">
      <c r="A482" s="1" t="str">
        <f t="shared" si="6"/>
        <v>Digitalizaciones de la institución [Ministerio de Defensa. Real Instituto y Observatorio de la Armada]</v>
      </c>
      <c r="B482" s="1" t="s">
        <v>2568</v>
      </c>
      <c r="C482" s="1" t="s">
        <v>1881</v>
      </c>
      <c r="D482" s="1" t="s">
        <v>854</v>
      </c>
      <c r="E482" s="1" t="s">
        <v>247</v>
      </c>
      <c r="F482" s="56" t="s">
        <v>115</v>
      </c>
      <c r="G482" s="8" t="s">
        <v>4</v>
      </c>
      <c r="H482" s="8" t="s">
        <v>53</v>
      </c>
      <c r="I482" s="8" t="s">
        <v>2064</v>
      </c>
      <c r="J482" s="11" t="s">
        <v>123</v>
      </c>
      <c r="K482" s="11" t="s">
        <v>123</v>
      </c>
      <c r="L482" s="11" t="s">
        <v>123</v>
      </c>
      <c r="M482" s="54" t="s">
        <v>123</v>
      </c>
      <c r="N482" s="54" t="s">
        <v>123</v>
      </c>
      <c r="O482" s="1"/>
      <c r="P482" s="54" t="s">
        <v>123</v>
      </c>
      <c r="Q482" s="1"/>
      <c r="R482" s="54" t="s">
        <v>123</v>
      </c>
      <c r="S482" s="55" t="s">
        <v>123</v>
      </c>
      <c r="T482" s="1"/>
      <c r="U482" s="54" t="s">
        <v>123</v>
      </c>
      <c r="V482" s="54" t="s">
        <v>123</v>
      </c>
      <c r="W482" s="54" t="s">
        <v>123</v>
      </c>
      <c r="X482" s="1"/>
      <c r="Y482" s="54" t="s">
        <v>123</v>
      </c>
      <c r="Z482" s="54" t="s">
        <v>123</v>
      </c>
      <c r="AA482" s="54" t="s">
        <v>123</v>
      </c>
      <c r="AB482" s="54" t="s">
        <v>123</v>
      </c>
      <c r="AC482" s="54" t="s">
        <v>123</v>
      </c>
      <c r="AD482" s="54" t="s">
        <v>123</v>
      </c>
      <c r="AE482" s="54" t="s">
        <v>123</v>
      </c>
      <c r="AF482" s="54" t="s">
        <v>123</v>
      </c>
      <c r="AG482" s="1"/>
      <c r="AH482" s="54" t="s">
        <v>123</v>
      </c>
      <c r="AI482" s="54" t="s">
        <v>123</v>
      </c>
      <c r="AJ482" s="1"/>
      <c r="AK482" s="1"/>
      <c r="AL482" s="54" t="s">
        <v>123</v>
      </c>
      <c r="AM482" s="1"/>
      <c r="AN482" s="54" t="s">
        <v>123</v>
      </c>
      <c r="AO482" s="1"/>
      <c r="AP482" s="54" t="s">
        <v>123</v>
      </c>
      <c r="AQ482" s="1"/>
      <c r="AR482" s="1"/>
      <c r="AS482" s="1"/>
    </row>
    <row r="483" spans="1:45" x14ac:dyDescent="0.3">
      <c r="A483" s="1" t="str">
        <f t="shared" si="6"/>
        <v>Digitalizaciones de la institución [Ministerio de Defensa. Subdirección General de Publicaciones y Patrimonio Cultural]</v>
      </c>
      <c r="B483" s="1" t="s">
        <v>248</v>
      </c>
      <c r="C483" s="1" t="s">
        <v>1881</v>
      </c>
      <c r="D483" s="1" t="s">
        <v>854</v>
      </c>
      <c r="E483" s="1" t="s">
        <v>959</v>
      </c>
      <c r="F483" s="56" t="s">
        <v>115</v>
      </c>
      <c r="G483" s="8" t="s">
        <v>93</v>
      </c>
      <c r="H483" s="8" t="s">
        <v>6</v>
      </c>
      <c r="I483" s="8" t="s">
        <v>6</v>
      </c>
      <c r="J483" s="11" t="s">
        <v>123</v>
      </c>
      <c r="K483" s="11" t="s">
        <v>123</v>
      </c>
      <c r="L483" s="11" t="s">
        <v>123</v>
      </c>
      <c r="M483" s="54" t="s">
        <v>123</v>
      </c>
      <c r="N483" s="54" t="s">
        <v>123</v>
      </c>
      <c r="O483" s="1"/>
      <c r="P483" s="54" t="s">
        <v>123</v>
      </c>
      <c r="Q483" s="1"/>
      <c r="R483" s="54" t="s">
        <v>123</v>
      </c>
      <c r="S483" s="55" t="s">
        <v>123</v>
      </c>
      <c r="T483" s="1"/>
      <c r="U483" s="54" t="s">
        <v>123</v>
      </c>
      <c r="V483" s="54" t="s">
        <v>123</v>
      </c>
      <c r="W483" s="54" t="s">
        <v>123</v>
      </c>
      <c r="X483" s="1"/>
      <c r="Y483" s="54" t="s">
        <v>123</v>
      </c>
      <c r="Z483" s="54" t="s">
        <v>123</v>
      </c>
      <c r="AA483" s="54" t="s">
        <v>123</v>
      </c>
      <c r="AB483" s="54" t="s">
        <v>123</v>
      </c>
      <c r="AC483" s="54" t="s">
        <v>123</v>
      </c>
      <c r="AD483" s="54" t="s">
        <v>123</v>
      </c>
      <c r="AE483" s="54" t="s">
        <v>123</v>
      </c>
      <c r="AF483" s="54" t="s">
        <v>123</v>
      </c>
      <c r="AG483" s="1"/>
      <c r="AH483" s="54" t="s">
        <v>123</v>
      </c>
      <c r="AI483" s="54" t="s">
        <v>123</v>
      </c>
      <c r="AJ483" s="1"/>
      <c r="AK483" s="1"/>
      <c r="AL483" s="54" t="s">
        <v>123</v>
      </c>
      <c r="AM483" s="1"/>
      <c r="AN483" s="54" t="s">
        <v>123</v>
      </c>
      <c r="AO483" s="1"/>
      <c r="AP483" s="54" t="s">
        <v>123</v>
      </c>
      <c r="AQ483" s="1"/>
      <c r="AR483" s="1"/>
      <c r="AS483" s="1"/>
    </row>
    <row r="484" spans="1:45" x14ac:dyDescent="0.3">
      <c r="A484" s="1" t="str">
        <f t="shared" si="6"/>
        <v>Digitalizaciones de la institución [Misión Biológica de Galicia]</v>
      </c>
      <c r="B484" s="1" t="s">
        <v>914</v>
      </c>
      <c r="C484" s="1" t="s">
        <v>2042</v>
      </c>
      <c r="D484" s="1" t="s">
        <v>854</v>
      </c>
      <c r="E484" s="1" t="s">
        <v>899</v>
      </c>
      <c r="F484" s="56" t="s">
        <v>115</v>
      </c>
      <c r="G484" s="8" t="s">
        <v>2</v>
      </c>
      <c r="H484" s="8" t="s">
        <v>92</v>
      </c>
      <c r="I484" s="8" t="s">
        <v>2141</v>
      </c>
      <c r="J484" s="11" t="s">
        <v>123</v>
      </c>
      <c r="K484" s="11" t="s">
        <v>123</v>
      </c>
      <c r="L484" s="11" t="s">
        <v>123</v>
      </c>
      <c r="M484" s="54" t="s">
        <v>123</v>
      </c>
      <c r="N484" s="54" t="s">
        <v>123</v>
      </c>
      <c r="O484" s="1"/>
      <c r="P484" s="54" t="s">
        <v>123</v>
      </c>
      <c r="Q484" s="1"/>
      <c r="R484" s="54" t="s">
        <v>123</v>
      </c>
      <c r="S484" s="55" t="s">
        <v>123</v>
      </c>
      <c r="T484" s="1"/>
      <c r="U484" s="54" t="s">
        <v>123</v>
      </c>
      <c r="V484" s="54" t="s">
        <v>123</v>
      </c>
      <c r="W484" s="54" t="s">
        <v>123</v>
      </c>
      <c r="X484" s="1"/>
      <c r="Y484" s="54" t="s">
        <v>123</v>
      </c>
      <c r="Z484" s="54" t="s">
        <v>123</v>
      </c>
      <c r="AA484" s="54" t="s">
        <v>123</v>
      </c>
      <c r="AB484" s="54" t="s">
        <v>123</v>
      </c>
      <c r="AC484" s="54" t="s">
        <v>123</v>
      </c>
      <c r="AD484" s="54" t="s">
        <v>123</v>
      </c>
      <c r="AE484" s="54" t="s">
        <v>123</v>
      </c>
      <c r="AF484" s="54" t="s">
        <v>123</v>
      </c>
      <c r="AG484" s="1"/>
      <c r="AH484" s="54" t="s">
        <v>123</v>
      </c>
      <c r="AI484" s="54" t="s">
        <v>123</v>
      </c>
      <c r="AJ484" s="1"/>
      <c r="AK484" s="1"/>
      <c r="AL484" s="54" t="s">
        <v>123</v>
      </c>
      <c r="AM484" s="1"/>
      <c r="AN484" s="54" t="s">
        <v>123</v>
      </c>
      <c r="AO484" s="1"/>
      <c r="AP484" s="54" t="s">
        <v>123</v>
      </c>
      <c r="AQ484" s="1"/>
      <c r="AR484" s="1"/>
      <c r="AS484" s="1"/>
    </row>
    <row r="485" spans="1:45" ht="28.8" x14ac:dyDescent="0.3">
      <c r="A485" s="1" t="str">
        <f t="shared" si="6"/>
        <v>Digitalizaciones de la institución [Monasterio de San Millán de la Cogolla de Yuso. Biblioteca]</v>
      </c>
      <c r="B485" s="1" t="s">
        <v>1939</v>
      </c>
      <c r="C485" s="1" t="s">
        <v>29</v>
      </c>
      <c r="D485" s="1" t="s">
        <v>854</v>
      </c>
      <c r="E485" s="1" t="s">
        <v>245</v>
      </c>
      <c r="F485" s="56" t="s">
        <v>115</v>
      </c>
      <c r="G485" s="8" t="s">
        <v>22</v>
      </c>
      <c r="H485" s="8" t="s">
        <v>22</v>
      </c>
      <c r="I485" s="8" t="s">
        <v>2111</v>
      </c>
      <c r="J485" s="11" t="s">
        <v>123</v>
      </c>
      <c r="K485" s="11" t="s">
        <v>123</v>
      </c>
      <c r="L485" s="11" t="s">
        <v>123</v>
      </c>
      <c r="M485" s="54" t="s">
        <v>123</v>
      </c>
      <c r="N485" s="54" t="s">
        <v>123</v>
      </c>
      <c r="O485" s="1"/>
      <c r="P485" s="54" t="s">
        <v>123</v>
      </c>
      <c r="Q485" s="1"/>
      <c r="R485" s="54" t="s">
        <v>123</v>
      </c>
      <c r="S485" s="55" t="s">
        <v>123</v>
      </c>
      <c r="T485" s="1"/>
      <c r="U485" s="54" t="s">
        <v>123</v>
      </c>
      <c r="V485" s="54" t="s">
        <v>123</v>
      </c>
      <c r="W485" s="54" t="s">
        <v>123</v>
      </c>
      <c r="X485" s="1"/>
      <c r="Y485" s="54" t="s">
        <v>123</v>
      </c>
      <c r="Z485" s="54" t="s">
        <v>123</v>
      </c>
      <c r="AA485" s="54" t="s">
        <v>123</v>
      </c>
      <c r="AB485" s="54" t="s">
        <v>123</v>
      </c>
      <c r="AC485" s="54" t="s">
        <v>123</v>
      </c>
      <c r="AD485" s="54" t="s">
        <v>123</v>
      </c>
      <c r="AE485" s="54" t="s">
        <v>123</v>
      </c>
      <c r="AF485" s="54" t="s">
        <v>123</v>
      </c>
      <c r="AG485" s="1"/>
      <c r="AH485" s="54" t="s">
        <v>123</v>
      </c>
      <c r="AI485" s="54" t="s">
        <v>123</v>
      </c>
      <c r="AJ485" s="1"/>
      <c r="AK485" s="1"/>
      <c r="AL485" s="54" t="s">
        <v>123</v>
      </c>
      <c r="AM485" s="1"/>
      <c r="AN485" s="54" t="s">
        <v>123</v>
      </c>
      <c r="AO485" s="1"/>
      <c r="AP485" s="54" t="s">
        <v>123</v>
      </c>
      <c r="AQ485" s="1"/>
      <c r="AR485" s="1"/>
      <c r="AS485" s="1"/>
    </row>
    <row r="486" spans="1:45" x14ac:dyDescent="0.3">
      <c r="A486" s="1" t="str">
        <f t="shared" si="6"/>
        <v>Digitalizaciones de la institución [Museo ANFACO de la Industria conservera]</v>
      </c>
      <c r="B486" s="1" t="s">
        <v>676</v>
      </c>
      <c r="C486" s="1" t="s">
        <v>38</v>
      </c>
      <c r="D486" s="1" t="s">
        <v>854</v>
      </c>
      <c r="E486" s="1" t="s">
        <v>646</v>
      </c>
      <c r="F486" s="56" t="s">
        <v>115</v>
      </c>
      <c r="G486" s="8" t="s">
        <v>2</v>
      </c>
      <c r="H486" s="8" t="s">
        <v>92</v>
      </c>
      <c r="I486" s="8" t="s">
        <v>296</v>
      </c>
      <c r="J486" s="11" t="s">
        <v>123</v>
      </c>
      <c r="K486" s="11" t="s">
        <v>123</v>
      </c>
      <c r="L486" s="11" t="s">
        <v>123</v>
      </c>
      <c r="M486" s="54" t="s">
        <v>123</v>
      </c>
      <c r="N486" s="54" t="s">
        <v>123</v>
      </c>
      <c r="O486" s="1"/>
      <c r="P486" s="54" t="s">
        <v>123</v>
      </c>
      <c r="Q486" s="1"/>
      <c r="R486" s="54" t="s">
        <v>123</v>
      </c>
      <c r="S486" s="55" t="s">
        <v>123</v>
      </c>
      <c r="T486" s="1"/>
      <c r="U486" s="54" t="s">
        <v>123</v>
      </c>
      <c r="V486" s="54" t="s">
        <v>123</v>
      </c>
      <c r="W486" s="54" t="s">
        <v>123</v>
      </c>
      <c r="X486" s="1"/>
      <c r="Y486" s="54" t="s">
        <v>123</v>
      </c>
      <c r="Z486" s="54" t="s">
        <v>123</v>
      </c>
      <c r="AA486" s="54" t="s">
        <v>123</v>
      </c>
      <c r="AB486" s="54" t="s">
        <v>123</v>
      </c>
      <c r="AC486" s="54" t="s">
        <v>123</v>
      </c>
      <c r="AD486" s="54" t="s">
        <v>123</v>
      </c>
      <c r="AE486" s="54" t="s">
        <v>123</v>
      </c>
      <c r="AF486" s="54" t="s">
        <v>123</v>
      </c>
      <c r="AG486" s="1"/>
      <c r="AH486" s="54" t="s">
        <v>123</v>
      </c>
      <c r="AI486" s="54" t="s">
        <v>123</v>
      </c>
      <c r="AJ486" s="1"/>
      <c r="AK486" s="1"/>
      <c r="AL486" s="54" t="s">
        <v>123</v>
      </c>
      <c r="AM486" s="1"/>
      <c r="AN486" s="54" t="s">
        <v>123</v>
      </c>
      <c r="AO486" s="1"/>
      <c r="AP486" s="54" t="s">
        <v>123</v>
      </c>
      <c r="AQ486" s="1"/>
      <c r="AR486" s="1"/>
      <c r="AS486" s="1"/>
    </row>
    <row r="487" spans="1:45" x14ac:dyDescent="0.3">
      <c r="A487" s="1" t="str">
        <f t="shared" si="6"/>
        <v>Digitalizaciones de la institución [Museo Arqueológico de Asturias]</v>
      </c>
      <c r="B487" s="8" t="s">
        <v>569</v>
      </c>
      <c r="C487" s="1" t="s">
        <v>38</v>
      </c>
      <c r="D487" s="1" t="s">
        <v>854</v>
      </c>
      <c r="E487" s="1" t="s">
        <v>377</v>
      </c>
      <c r="F487" s="56" t="s">
        <v>115</v>
      </c>
      <c r="G487" s="8" t="s">
        <v>63</v>
      </c>
      <c r="H487" s="8" t="s">
        <v>8</v>
      </c>
      <c r="I487" s="8" t="s">
        <v>290</v>
      </c>
      <c r="J487" s="11" t="s">
        <v>123</v>
      </c>
      <c r="K487" s="11" t="s">
        <v>123</v>
      </c>
      <c r="L487" s="11" t="s">
        <v>123</v>
      </c>
      <c r="M487" s="54" t="s">
        <v>123</v>
      </c>
      <c r="N487" s="54" t="s">
        <v>123</v>
      </c>
      <c r="O487" s="1"/>
      <c r="P487" s="54" t="s">
        <v>123</v>
      </c>
      <c r="Q487" s="1"/>
      <c r="R487" s="54" t="s">
        <v>123</v>
      </c>
      <c r="S487" s="55" t="s">
        <v>123</v>
      </c>
      <c r="T487" s="1"/>
      <c r="U487" s="54" t="s">
        <v>123</v>
      </c>
      <c r="V487" s="54" t="s">
        <v>123</v>
      </c>
      <c r="W487" s="54" t="s">
        <v>123</v>
      </c>
      <c r="X487" s="1"/>
      <c r="Y487" s="54" t="s">
        <v>123</v>
      </c>
      <c r="Z487" s="54" t="s">
        <v>123</v>
      </c>
      <c r="AA487" s="54" t="s">
        <v>123</v>
      </c>
      <c r="AB487" s="54" t="s">
        <v>123</v>
      </c>
      <c r="AC487" s="54" t="s">
        <v>123</v>
      </c>
      <c r="AD487" s="54" t="s">
        <v>123</v>
      </c>
      <c r="AE487" s="54" t="s">
        <v>123</v>
      </c>
      <c r="AF487" s="54" t="s">
        <v>123</v>
      </c>
      <c r="AG487" s="1"/>
      <c r="AH487" s="54" t="s">
        <v>123</v>
      </c>
      <c r="AI487" s="54" t="s">
        <v>123</v>
      </c>
      <c r="AJ487" s="1"/>
      <c r="AK487" s="1"/>
      <c r="AL487" s="54" t="s">
        <v>123</v>
      </c>
      <c r="AM487" s="1"/>
      <c r="AN487" s="54" t="s">
        <v>123</v>
      </c>
      <c r="AO487" s="1"/>
      <c r="AP487" s="54" t="s">
        <v>123</v>
      </c>
      <c r="AQ487" s="1"/>
      <c r="AR487" s="1"/>
      <c r="AS487" s="1"/>
    </row>
    <row r="488" spans="1:45" x14ac:dyDescent="0.3">
      <c r="A488" s="1" t="str">
        <f t="shared" si="6"/>
        <v>Digitalizaciones de la institución [Museo Casa de los Tiros de Granada ]</v>
      </c>
      <c r="B488" s="1" t="s">
        <v>643</v>
      </c>
      <c r="C488" s="1" t="s">
        <v>38</v>
      </c>
      <c r="D488" s="1" t="s">
        <v>854</v>
      </c>
      <c r="E488" s="1" t="s">
        <v>620</v>
      </c>
      <c r="F488" s="56" t="s">
        <v>115</v>
      </c>
      <c r="G488" s="8" t="s">
        <v>4</v>
      </c>
      <c r="H488" s="8" t="s">
        <v>55</v>
      </c>
      <c r="I488" s="8" t="s">
        <v>55</v>
      </c>
      <c r="J488" s="11" t="s">
        <v>123</v>
      </c>
      <c r="K488" s="11" t="s">
        <v>123</v>
      </c>
      <c r="L488" s="11" t="s">
        <v>123</v>
      </c>
      <c r="M488" s="54" t="s">
        <v>123</v>
      </c>
      <c r="N488" s="54" t="s">
        <v>123</v>
      </c>
      <c r="O488" s="1"/>
      <c r="P488" s="54" t="s">
        <v>123</v>
      </c>
      <c r="Q488" s="1"/>
      <c r="R488" s="54" t="s">
        <v>123</v>
      </c>
      <c r="S488" s="55" t="s">
        <v>123</v>
      </c>
      <c r="T488" s="1"/>
      <c r="U488" s="54" t="s">
        <v>123</v>
      </c>
      <c r="V488" s="54" t="s">
        <v>123</v>
      </c>
      <c r="W488" s="54" t="s">
        <v>123</v>
      </c>
      <c r="X488" s="1"/>
      <c r="Y488" s="54" t="s">
        <v>123</v>
      </c>
      <c r="Z488" s="54" t="s">
        <v>123</v>
      </c>
      <c r="AA488" s="54" t="s">
        <v>123</v>
      </c>
      <c r="AB488" s="54" t="s">
        <v>123</v>
      </c>
      <c r="AC488" s="54" t="s">
        <v>123</v>
      </c>
      <c r="AD488" s="54" t="s">
        <v>123</v>
      </c>
      <c r="AE488" s="54" t="s">
        <v>123</v>
      </c>
      <c r="AF488" s="54" t="s">
        <v>123</v>
      </c>
      <c r="AG488" s="1"/>
      <c r="AH488" s="54" t="s">
        <v>123</v>
      </c>
      <c r="AI488" s="54" t="s">
        <v>123</v>
      </c>
      <c r="AJ488" s="1"/>
      <c r="AK488" s="1"/>
      <c r="AL488" s="54" t="s">
        <v>123</v>
      </c>
      <c r="AM488" s="1"/>
      <c r="AN488" s="54" t="s">
        <v>123</v>
      </c>
      <c r="AO488" s="1"/>
      <c r="AP488" s="54" t="s">
        <v>123</v>
      </c>
      <c r="AQ488" s="1"/>
      <c r="AR488" s="1"/>
      <c r="AS488" s="1"/>
    </row>
    <row r="489" spans="1:45" x14ac:dyDescent="0.3">
      <c r="A489" s="1" t="str">
        <f t="shared" si="6"/>
        <v>Digitalizaciones de la institución [Museo de Aeronáutica y Astronáutica]</v>
      </c>
      <c r="B489" s="1" t="s">
        <v>1623</v>
      </c>
      <c r="C489" s="1" t="s">
        <v>38</v>
      </c>
      <c r="D489" s="1" t="s">
        <v>854</v>
      </c>
      <c r="E489" s="1" t="s">
        <v>247</v>
      </c>
      <c r="F489" s="56" t="s">
        <v>115</v>
      </c>
      <c r="G489" s="8" t="s">
        <v>93</v>
      </c>
      <c r="H489" s="8" t="s">
        <v>6</v>
      </c>
      <c r="I489" s="8" t="s">
        <v>6</v>
      </c>
      <c r="J489" s="11" t="s">
        <v>123</v>
      </c>
      <c r="K489" s="11" t="s">
        <v>123</v>
      </c>
      <c r="L489" s="11" t="s">
        <v>123</v>
      </c>
      <c r="M489" s="54" t="s">
        <v>123</v>
      </c>
      <c r="N489" s="54" t="s">
        <v>123</v>
      </c>
      <c r="O489" s="1"/>
      <c r="P489" s="54" t="s">
        <v>123</v>
      </c>
      <c r="Q489" s="1"/>
      <c r="R489" s="54" t="s">
        <v>123</v>
      </c>
      <c r="S489" s="55" t="s">
        <v>123</v>
      </c>
      <c r="T489" s="1"/>
      <c r="U489" s="54" t="s">
        <v>123</v>
      </c>
      <c r="V489" s="54" t="s">
        <v>123</v>
      </c>
      <c r="W489" s="54" t="s">
        <v>123</v>
      </c>
      <c r="X489" s="1"/>
      <c r="Y489" s="54" t="s">
        <v>123</v>
      </c>
      <c r="Z489" s="54" t="s">
        <v>123</v>
      </c>
      <c r="AA489" s="54" t="s">
        <v>123</v>
      </c>
      <c r="AB489" s="54" t="s">
        <v>123</v>
      </c>
      <c r="AC489" s="54" t="s">
        <v>123</v>
      </c>
      <c r="AD489" s="54" t="s">
        <v>123</v>
      </c>
      <c r="AE489" s="54" t="s">
        <v>123</v>
      </c>
      <c r="AF489" s="54" t="s">
        <v>123</v>
      </c>
      <c r="AG489" s="1"/>
      <c r="AH489" s="54" t="s">
        <v>123</v>
      </c>
      <c r="AI489" s="54" t="s">
        <v>123</v>
      </c>
      <c r="AJ489" s="1"/>
      <c r="AK489" s="1"/>
      <c r="AL489" s="54" t="s">
        <v>123</v>
      </c>
      <c r="AM489" s="1"/>
      <c r="AN489" s="54" t="s">
        <v>123</v>
      </c>
      <c r="AO489" s="1"/>
      <c r="AP489" s="54" t="s">
        <v>123</v>
      </c>
      <c r="AQ489" s="1"/>
      <c r="AR489" s="1"/>
      <c r="AS489" s="1"/>
    </row>
    <row r="490" spans="1:45" x14ac:dyDescent="0.3">
      <c r="A490" s="1" t="str">
        <f t="shared" si="6"/>
        <v>Digitalizaciones de la institución [Museo de Altamira]</v>
      </c>
      <c r="B490" s="8" t="s">
        <v>1667</v>
      </c>
      <c r="C490" s="1" t="s">
        <v>38</v>
      </c>
      <c r="D490" s="1" t="s">
        <v>854</v>
      </c>
      <c r="E490" s="1" t="s">
        <v>163</v>
      </c>
      <c r="F490" s="56" t="s">
        <v>115</v>
      </c>
      <c r="G490" s="8" t="s">
        <v>3</v>
      </c>
      <c r="H490" s="8" t="s">
        <v>3</v>
      </c>
      <c r="I490" s="8" t="s">
        <v>488</v>
      </c>
      <c r="J490" s="11" t="s">
        <v>123</v>
      </c>
      <c r="K490" s="11" t="s">
        <v>123</v>
      </c>
      <c r="L490" s="11" t="s">
        <v>123</v>
      </c>
      <c r="M490" s="54" t="s">
        <v>123</v>
      </c>
      <c r="N490" s="54" t="s">
        <v>123</v>
      </c>
      <c r="O490" s="1"/>
      <c r="P490" s="54" t="s">
        <v>123</v>
      </c>
      <c r="Q490" s="1"/>
      <c r="R490" s="54" t="s">
        <v>123</v>
      </c>
      <c r="S490" s="55" t="s">
        <v>123</v>
      </c>
      <c r="T490" s="1"/>
      <c r="U490" s="54" t="s">
        <v>123</v>
      </c>
      <c r="V490" s="54" t="s">
        <v>123</v>
      </c>
      <c r="W490" s="54" t="s">
        <v>123</v>
      </c>
      <c r="X490" s="1"/>
      <c r="Y490" s="54" t="s">
        <v>123</v>
      </c>
      <c r="Z490" s="54" t="s">
        <v>123</v>
      </c>
      <c r="AA490" s="54" t="s">
        <v>123</v>
      </c>
      <c r="AB490" s="54" t="s">
        <v>123</v>
      </c>
      <c r="AC490" s="54" t="s">
        <v>123</v>
      </c>
      <c r="AD490" s="54" t="s">
        <v>123</v>
      </c>
      <c r="AE490" s="54" t="s">
        <v>123</v>
      </c>
      <c r="AF490" s="54" t="s">
        <v>123</v>
      </c>
      <c r="AG490" s="1"/>
      <c r="AH490" s="54" t="s">
        <v>123</v>
      </c>
      <c r="AI490" s="54" t="s">
        <v>123</v>
      </c>
      <c r="AJ490" s="1"/>
      <c r="AK490" s="1"/>
      <c r="AL490" s="54" t="s">
        <v>123</v>
      </c>
      <c r="AM490" s="1"/>
      <c r="AN490" s="54" t="s">
        <v>123</v>
      </c>
      <c r="AO490" s="1"/>
      <c r="AP490" s="54" t="s">
        <v>123</v>
      </c>
      <c r="AQ490" s="1"/>
      <c r="AR490" s="1"/>
      <c r="AS490" s="1"/>
    </row>
    <row r="491" spans="1:45" x14ac:dyDescent="0.3">
      <c r="A491" s="1" t="str">
        <f t="shared" si="6"/>
        <v>Digitalizaciones de la institución [Museo de América]</v>
      </c>
      <c r="B491" s="8" t="s">
        <v>1668</v>
      </c>
      <c r="C491" s="1" t="s">
        <v>38</v>
      </c>
      <c r="D491" s="1" t="s">
        <v>854</v>
      </c>
      <c r="E491" s="1" t="s">
        <v>163</v>
      </c>
      <c r="F491" s="56" t="s">
        <v>115</v>
      </c>
      <c r="G491" s="8" t="s">
        <v>93</v>
      </c>
      <c r="H491" s="8" t="s">
        <v>6</v>
      </c>
      <c r="I491" s="8" t="s">
        <v>6</v>
      </c>
      <c r="J491" s="11" t="s">
        <v>123</v>
      </c>
      <c r="K491" s="11" t="s">
        <v>123</v>
      </c>
      <c r="L491" s="11" t="s">
        <v>123</v>
      </c>
      <c r="M491" s="54" t="s">
        <v>123</v>
      </c>
      <c r="N491" s="54" t="s">
        <v>123</v>
      </c>
      <c r="O491" s="1"/>
      <c r="P491" s="54" t="s">
        <v>123</v>
      </c>
      <c r="Q491" s="1"/>
      <c r="R491" s="54" t="s">
        <v>123</v>
      </c>
      <c r="S491" s="55" t="s">
        <v>123</v>
      </c>
      <c r="T491" s="1"/>
      <c r="U491" s="54" t="s">
        <v>123</v>
      </c>
      <c r="V491" s="54" t="s">
        <v>123</v>
      </c>
      <c r="W491" s="54" t="s">
        <v>123</v>
      </c>
      <c r="X491" s="1"/>
      <c r="Y491" s="54" t="s">
        <v>123</v>
      </c>
      <c r="Z491" s="54" t="s">
        <v>123</v>
      </c>
      <c r="AA491" s="54" t="s">
        <v>123</v>
      </c>
      <c r="AB491" s="54" t="s">
        <v>123</v>
      </c>
      <c r="AC491" s="54" t="s">
        <v>123</v>
      </c>
      <c r="AD491" s="54" t="s">
        <v>123</v>
      </c>
      <c r="AE491" s="54" t="s">
        <v>123</v>
      </c>
      <c r="AF491" s="54" t="s">
        <v>123</v>
      </c>
      <c r="AG491" s="1"/>
      <c r="AH491" s="54" t="s">
        <v>123</v>
      </c>
      <c r="AI491" s="54" t="s">
        <v>123</v>
      </c>
      <c r="AJ491" s="1"/>
      <c r="AK491" s="1"/>
      <c r="AL491" s="54" t="s">
        <v>123</v>
      </c>
      <c r="AM491" s="1"/>
      <c r="AN491" s="54" t="s">
        <v>123</v>
      </c>
      <c r="AO491" s="1"/>
      <c r="AP491" s="54" t="s">
        <v>123</v>
      </c>
      <c r="AQ491" s="1"/>
      <c r="AR491" s="1"/>
      <c r="AS491" s="1"/>
    </row>
    <row r="492" spans="1:45" x14ac:dyDescent="0.3">
      <c r="A492" s="1" t="str">
        <f t="shared" si="6"/>
        <v>Digitalizaciones de la institución [Museo de Ávila]</v>
      </c>
      <c r="B492" s="8" t="s">
        <v>588</v>
      </c>
      <c r="C492" s="1" t="s">
        <v>38</v>
      </c>
      <c r="D492" s="1" t="s">
        <v>854</v>
      </c>
      <c r="E492" s="1" t="s">
        <v>590</v>
      </c>
      <c r="F492" s="56" t="s">
        <v>115</v>
      </c>
      <c r="G492" s="8" t="s">
        <v>9</v>
      </c>
      <c r="H492" s="8" t="s">
        <v>71</v>
      </c>
      <c r="I492" s="8" t="s">
        <v>71</v>
      </c>
      <c r="J492" s="11" t="s">
        <v>123</v>
      </c>
      <c r="K492" s="11" t="s">
        <v>123</v>
      </c>
      <c r="L492" s="11" t="s">
        <v>123</v>
      </c>
      <c r="M492" s="54" t="s">
        <v>123</v>
      </c>
      <c r="N492" s="54" t="s">
        <v>123</v>
      </c>
      <c r="O492" s="1"/>
      <c r="P492" s="54" t="s">
        <v>123</v>
      </c>
      <c r="Q492" s="1"/>
      <c r="R492" s="54" t="s">
        <v>123</v>
      </c>
      <c r="S492" s="55" t="s">
        <v>123</v>
      </c>
      <c r="T492" s="1"/>
      <c r="U492" s="54" t="s">
        <v>123</v>
      </c>
      <c r="V492" s="54" t="s">
        <v>123</v>
      </c>
      <c r="W492" s="54" t="s">
        <v>123</v>
      </c>
      <c r="X492" s="1"/>
      <c r="Y492" s="54" t="s">
        <v>123</v>
      </c>
      <c r="Z492" s="54" t="s">
        <v>123</v>
      </c>
      <c r="AA492" s="54" t="s">
        <v>123</v>
      </c>
      <c r="AB492" s="54" t="s">
        <v>123</v>
      </c>
      <c r="AC492" s="54" t="s">
        <v>123</v>
      </c>
      <c r="AD492" s="54" t="s">
        <v>123</v>
      </c>
      <c r="AE492" s="54" t="s">
        <v>123</v>
      </c>
      <c r="AF492" s="54" t="s">
        <v>123</v>
      </c>
      <c r="AG492" s="1"/>
      <c r="AH492" s="54" t="s">
        <v>123</v>
      </c>
      <c r="AI492" s="54" t="s">
        <v>123</v>
      </c>
      <c r="AJ492" s="1"/>
      <c r="AK492" s="1"/>
      <c r="AL492" s="54" t="s">
        <v>123</v>
      </c>
      <c r="AM492" s="1"/>
      <c r="AN492" s="54" t="s">
        <v>123</v>
      </c>
      <c r="AO492" s="1"/>
      <c r="AP492" s="54" t="s">
        <v>123</v>
      </c>
      <c r="AQ492" s="1"/>
      <c r="AR492" s="1"/>
      <c r="AS492" s="1"/>
    </row>
    <row r="493" spans="1:45" x14ac:dyDescent="0.3">
      <c r="A493" s="1" t="str">
        <f t="shared" si="6"/>
        <v>Digitalizaciones de la institución [Museo de Bellas Artes de Murcia]</v>
      </c>
      <c r="B493" s="1" t="s">
        <v>1592</v>
      </c>
      <c r="C493" s="1" t="s">
        <v>38</v>
      </c>
      <c r="D493" s="1" t="s">
        <v>854</v>
      </c>
      <c r="E493" s="1" t="s">
        <v>1132</v>
      </c>
      <c r="F493" s="56" t="s">
        <v>115</v>
      </c>
      <c r="G493" s="8" t="s">
        <v>94</v>
      </c>
      <c r="H493" s="8" t="s">
        <v>12</v>
      </c>
      <c r="I493" s="8" t="s">
        <v>12</v>
      </c>
      <c r="J493" s="11" t="s">
        <v>123</v>
      </c>
      <c r="K493" s="11" t="s">
        <v>123</v>
      </c>
      <c r="L493" s="11" t="s">
        <v>123</v>
      </c>
      <c r="M493" s="54" t="s">
        <v>123</v>
      </c>
      <c r="N493" s="54" t="s">
        <v>123</v>
      </c>
      <c r="O493" s="1"/>
      <c r="P493" s="54" t="s">
        <v>123</v>
      </c>
      <c r="Q493" s="1"/>
      <c r="R493" s="54" t="s">
        <v>123</v>
      </c>
      <c r="S493" s="55" t="s">
        <v>123</v>
      </c>
      <c r="T493" s="1"/>
      <c r="U493" s="54" t="s">
        <v>123</v>
      </c>
      <c r="V493" s="54" t="s">
        <v>123</v>
      </c>
      <c r="W493" s="54" t="s">
        <v>123</v>
      </c>
      <c r="X493" s="1"/>
      <c r="Y493" s="54" t="s">
        <v>123</v>
      </c>
      <c r="Z493" s="54" t="s">
        <v>123</v>
      </c>
      <c r="AA493" s="54" t="s">
        <v>123</v>
      </c>
      <c r="AB493" s="54" t="s">
        <v>123</v>
      </c>
      <c r="AC493" s="54" t="s">
        <v>123</v>
      </c>
      <c r="AD493" s="54" t="s">
        <v>123</v>
      </c>
      <c r="AE493" s="54" t="s">
        <v>123</v>
      </c>
      <c r="AF493" s="54" t="s">
        <v>123</v>
      </c>
      <c r="AG493" s="1"/>
      <c r="AH493" s="54" t="s">
        <v>123</v>
      </c>
      <c r="AI493" s="54" t="s">
        <v>123</v>
      </c>
      <c r="AJ493" s="1"/>
      <c r="AK493" s="1"/>
      <c r="AL493" s="54" t="s">
        <v>123</v>
      </c>
      <c r="AM493" s="1"/>
      <c r="AN493" s="54" t="s">
        <v>123</v>
      </c>
      <c r="AO493" s="1"/>
      <c r="AP493" s="54" t="s">
        <v>123</v>
      </c>
      <c r="AQ493" s="1"/>
      <c r="AR493" s="1"/>
      <c r="AS493" s="1"/>
    </row>
    <row r="494" spans="1:45" ht="28.8" x14ac:dyDescent="0.3">
      <c r="A494" s="1" t="str">
        <f t="shared" si="6"/>
        <v>Digitalizaciones de la institución [Museo de las Peregrinaciones y de Santiago]</v>
      </c>
      <c r="B494" s="1" t="s">
        <v>677</v>
      </c>
      <c r="C494" s="1" t="s">
        <v>38</v>
      </c>
      <c r="D494" s="1" t="s">
        <v>854</v>
      </c>
      <c r="E494" s="1" t="s">
        <v>646</v>
      </c>
      <c r="F494" s="56" t="s">
        <v>115</v>
      </c>
      <c r="G494" s="8" t="s">
        <v>2</v>
      </c>
      <c r="H494" s="8" t="s">
        <v>89</v>
      </c>
      <c r="I494" s="8" t="s">
        <v>139</v>
      </c>
      <c r="J494" s="11" t="s">
        <v>123</v>
      </c>
      <c r="K494" s="11" t="s">
        <v>123</v>
      </c>
      <c r="L494" s="11" t="s">
        <v>123</v>
      </c>
      <c r="M494" s="54" t="s">
        <v>123</v>
      </c>
      <c r="N494" s="54" t="s">
        <v>123</v>
      </c>
      <c r="O494" s="1"/>
      <c r="P494" s="54" t="s">
        <v>123</v>
      </c>
      <c r="Q494" s="1"/>
      <c r="R494" s="54" t="s">
        <v>123</v>
      </c>
      <c r="S494" s="55" t="s">
        <v>123</v>
      </c>
      <c r="T494" s="1"/>
      <c r="U494" s="54" t="s">
        <v>123</v>
      </c>
      <c r="V494" s="54" t="s">
        <v>123</v>
      </c>
      <c r="W494" s="54" t="s">
        <v>123</v>
      </c>
      <c r="X494" s="1"/>
      <c r="Y494" s="54" t="s">
        <v>123</v>
      </c>
      <c r="Z494" s="54" t="s">
        <v>123</v>
      </c>
      <c r="AA494" s="54" t="s">
        <v>123</v>
      </c>
      <c r="AB494" s="54" t="s">
        <v>123</v>
      </c>
      <c r="AC494" s="54" t="s">
        <v>123</v>
      </c>
      <c r="AD494" s="54" t="s">
        <v>123</v>
      </c>
      <c r="AE494" s="54" t="s">
        <v>123</v>
      </c>
      <c r="AF494" s="54" t="s">
        <v>123</v>
      </c>
      <c r="AG494" s="1"/>
      <c r="AH494" s="54" t="s">
        <v>123</v>
      </c>
      <c r="AI494" s="54" t="s">
        <v>123</v>
      </c>
      <c r="AJ494" s="1"/>
      <c r="AK494" s="1"/>
      <c r="AL494" s="54" t="s">
        <v>123</v>
      </c>
      <c r="AM494" s="1"/>
      <c r="AN494" s="54" t="s">
        <v>123</v>
      </c>
      <c r="AO494" s="1"/>
      <c r="AP494" s="54" t="s">
        <v>123</v>
      </c>
      <c r="AQ494" s="1"/>
      <c r="AR494" s="1"/>
      <c r="AS494" s="1"/>
    </row>
    <row r="495" spans="1:45" x14ac:dyDescent="0.3">
      <c r="A495" s="1" t="str">
        <f t="shared" si="6"/>
        <v>Digitalizaciones de la institución [Museo de León]</v>
      </c>
      <c r="B495" s="8" t="s">
        <v>586</v>
      </c>
      <c r="C495" s="1" t="s">
        <v>38</v>
      </c>
      <c r="D495" s="1" t="s">
        <v>854</v>
      </c>
      <c r="E495" s="1" t="s">
        <v>590</v>
      </c>
      <c r="F495" s="56" t="s">
        <v>115</v>
      </c>
      <c r="G495" s="8" t="s">
        <v>9</v>
      </c>
      <c r="H495" s="8" t="s">
        <v>73</v>
      </c>
      <c r="I495" s="8" t="s">
        <v>73</v>
      </c>
      <c r="J495" s="11" t="s">
        <v>123</v>
      </c>
      <c r="K495" s="11" t="s">
        <v>123</v>
      </c>
      <c r="L495" s="11" t="s">
        <v>123</v>
      </c>
      <c r="M495" s="54" t="s">
        <v>123</v>
      </c>
      <c r="N495" s="54" t="s">
        <v>123</v>
      </c>
      <c r="O495" s="1"/>
      <c r="P495" s="54" t="s">
        <v>123</v>
      </c>
      <c r="Q495" s="1"/>
      <c r="R495" s="54" t="s">
        <v>123</v>
      </c>
      <c r="S495" s="55" t="s">
        <v>123</v>
      </c>
      <c r="T495" s="1"/>
      <c r="U495" s="54" t="s">
        <v>123</v>
      </c>
      <c r="V495" s="54" t="s">
        <v>123</v>
      </c>
      <c r="W495" s="54" t="s">
        <v>123</v>
      </c>
      <c r="X495" s="1"/>
      <c r="Y495" s="54" t="s">
        <v>123</v>
      </c>
      <c r="Z495" s="54" t="s">
        <v>123</v>
      </c>
      <c r="AA495" s="54" t="s">
        <v>123</v>
      </c>
      <c r="AB495" s="54" t="s">
        <v>123</v>
      </c>
      <c r="AC495" s="54" t="s">
        <v>123</v>
      </c>
      <c r="AD495" s="54" t="s">
        <v>123</v>
      </c>
      <c r="AE495" s="54" t="s">
        <v>123</v>
      </c>
      <c r="AF495" s="54" t="s">
        <v>123</v>
      </c>
      <c r="AG495" s="1"/>
      <c r="AH495" s="54" t="s">
        <v>123</v>
      </c>
      <c r="AI495" s="54" t="s">
        <v>123</v>
      </c>
      <c r="AJ495" s="1"/>
      <c r="AK495" s="1"/>
      <c r="AL495" s="54" t="s">
        <v>123</v>
      </c>
      <c r="AM495" s="1"/>
      <c r="AN495" s="54" t="s">
        <v>123</v>
      </c>
      <c r="AO495" s="1"/>
      <c r="AP495" s="54" t="s">
        <v>123</v>
      </c>
      <c r="AQ495" s="1"/>
      <c r="AR495" s="1"/>
      <c r="AS495" s="1"/>
    </row>
    <row r="496" spans="1:45" x14ac:dyDescent="0.3">
      <c r="A496" s="1" t="str">
        <f t="shared" si="6"/>
        <v>Digitalizaciones de la institución [Museo de Ponteareas. Biblioteca]</v>
      </c>
      <c r="B496" s="1" t="s">
        <v>1925</v>
      </c>
      <c r="C496" s="1" t="s">
        <v>38</v>
      </c>
      <c r="D496" s="1" t="s">
        <v>854</v>
      </c>
      <c r="E496" s="1" t="s">
        <v>646</v>
      </c>
      <c r="F496" s="56" t="s">
        <v>115</v>
      </c>
      <c r="G496" s="8" t="s">
        <v>2</v>
      </c>
      <c r="H496" s="8" t="s">
        <v>92</v>
      </c>
      <c r="I496" s="8" t="s">
        <v>2106</v>
      </c>
      <c r="J496" s="11" t="s">
        <v>123</v>
      </c>
      <c r="K496" s="11" t="s">
        <v>123</v>
      </c>
      <c r="L496" s="11" t="s">
        <v>123</v>
      </c>
      <c r="M496" s="54" t="s">
        <v>123</v>
      </c>
      <c r="N496" s="54" t="s">
        <v>123</v>
      </c>
      <c r="O496" s="1"/>
      <c r="P496" s="54" t="s">
        <v>123</v>
      </c>
      <c r="Q496" s="1"/>
      <c r="R496" s="54" t="s">
        <v>123</v>
      </c>
      <c r="S496" s="55" t="s">
        <v>123</v>
      </c>
      <c r="T496" s="1"/>
      <c r="U496" s="54" t="s">
        <v>123</v>
      </c>
      <c r="V496" s="54" t="s">
        <v>123</v>
      </c>
      <c r="W496" s="54" t="s">
        <v>123</v>
      </c>
      <c r="X496" s="1"/>
      <c r="Y496" s="54" t="s">
        <v>123</v>
      </c>
      <c r="Z496" s="54" t="s">
        <v>123</v>
      </c>
      <c r="AA496" s="54" t="s">
        <v>123</v>
      </c>
      <c r="AB496" s="54" t="s">
        <v>123</v>
      </c>
      <c r="AC496" s="54" t="s">
        <v>123</v>
      </c>
      <c r="AD496" s="54" t="s">
        <v>123</v>
      </c>
      <c r="AE496" s="54" t="s">
        <v>123</v>
      </c>
      <c r="AF496" s="54" t="s">
        <v>123</v>
      </c>
      <c r="AG496" s="1"/>
      <c r="AH496" s="54" t="s">
        <v>123</v>
      </c>
      <c r="AI496" s="54" t="s">
        <v>123</v>
      </c>
      <c r="AJ496" s="1"/>
      <c r="AK496" s="1"/>
      <c r="AL496" s="54" t="s">
        <v>123</v>
      </c>
      <c r="AM496" s="1"/>
      <c r="AN496" s="54" t="s">
        <v>123</v>
      </c>
      <c r="AO496" s="1"/>
      <c r="AP496" s="54" t="s">
        <v>123</v>
      </c>
      <c r="AQ496" s="1"/>
      <c r="AR496" s="1"/>
      <c r="AS496" s="1"/>
    </row>
    <row r="497" spans="1:45" x14ac:dyDescent="0.3">
      <c r="A497" s="1" t="str">
        <f t="shared" si="6"/>
        <v>Digitalizaciones de la institución [Museo de Pontevedra. Biblioteca]</v>
      </c>
      <c r="B497" s="1" t="s">
        <v>1916</v>
      </c>
      <c r="C497" s="1" t="s">
        <v>38</v>
      </c>
      <c r="D497" s="1" t="s">
        <v>854</v>
      </c>
      <c r="E497" s="1" t="s">
        <v>646</v>
      </c>
      <c r="F497" s="56" t="s">
        <v>115</v>
      </c>
      <c r="G497" s="8" t="s">
        <v>2</v>
      </c>
      <c r="H497" s="8" t="s">
        <v>92</v>
      </c>
      <c r="I497" s="8" t="s">
        <v>92</v>
      </c>
      <c r="J497" s="11" t="s">
        <v>123</v>
      </c>
      <c r="K497" s="11" t="s">
        <v>123</v>
      </c>
      <c r="L497" s="11" t="s">
        <v>123</v>
      </c>
      <c r="M497" s="54" t="s">
        <v>123</v>
      </c>
      <c r="N497" s="54" t="s">
        <v>123</v>
      </c>
      <c r="O497" s="1"/>
      <c r="P497" s="54" t="s">
        <v>123</v>
      </c>
      <c r="Q497" s="1"/>
      <c r="R497" s="54" t="s">
        <v>123</v>
      </c>
      <c r="S497" s="55" t="s">
        <v>123</v>
      </c>
      <c r="T497" s="1"/>
      <c r="U497" s="54" t="s">
        <v>123</v>
      </c>
      <c r="V497" s="54" t="s">
        <v>123</v>
      </c>
      <c r="W497" s="54" t="s">
        <v>123</v>
      </c>
      <c r="X497" s="1"/>
      <c r="Y497" s="54" t="s">
        <v>123</v>
      </c>
      <c r="Z497" s="54" t="s">
        <v>123</v>
      </c>
      <c r="AA497" s="54" t="s">
        <v>123</v>
      </c>
      <c r="AB497" s="54" t="s">
        <v>123</v>
      </c>
      <c r="AC497" s="54" t="s">
        <v>123</v>
      </c>
      <c r="AD497" s="54" t="s">
        <v>123</v>
      </c>
      <c r="AE497" s="54" t="s">
        <v>123</v>
      </c>
      <c r="AF497" s="54" t="s">
        <v>123</v>
      </c>
      <c r="AG497" s="1"/>
      <c r="AH497" s="54" t="s">
        <v>123</v>
      </c>
      <c r="AI497" s="54" t="s">
        <v>123</v>
      </c>
      <c r="AJ497" s="1"/>
      <c r="AK497" s="1"/>
      <c r="AL497" s="54" t="s">
        <v>123</v>
      </c>
      <c r="AM497" s="1"/>
      <c r="AN497" s="54" t="s">
        <v>123</v>
      </c>
      <c r="AO497" s="1"/>
      <c r="AP497" s="54" t="s">
        <v>123</v>
      </c>
      <c r="AQ497" s="1"/>
      <c r="AR497" s="1"/>
      <c r="AS497" s="1"/>
    </row>
    <row r="498" spans="1:45" x14ac:dyDescent="0.3">
      <c r="A498" s="1" t="str">
        <f t="shared" si="6"/>
        <v>Digitalizaciones de la institución [Museo de Valladolid]</v>
      </c>
      <c r="B498" s="8" t="s">
        <v>587</v>
      </c>
      <c r="C498" s="1" t="s">
        <v>38</v>
      </c>
      <c r="D498" s="1" t="s">
        <v>854</v>
      </c>
      <c r="E498" s="1" t="s">
        <v>590</v>
      </c>
      <c r="F498" s="56" t="s">
        <v>115</v>
      </c>
      <c r="G498" s="8" t="s">
        <v>9</v>
      </c>
      <c r="H498" s="8" t="s">
        <v>78</v>
      </c>
      <c r="I498" s="8" t="s">
        <v>78</v>
      </c>
      <c r="J498" s="11" t="s">
        <v>123</v>
      </c>
      <c r="K498" s="11" t="s">
        <v>123</v>
      </c>
      <c r="L498" s="11" t="s">
        <v>123</v>
      </c>
      <c r="M498" s="54" t="s">
        <v>123</v>
      </c>
      <c r="N498" s="54" t="s">
        <v>123</v>
      </c>
      <c r="O498" s="1"/>
      <c r="P498" s="54" t="s">
        <v>123</v>
      </c>
      <c r="Q498" s="1"/>
      <c r="R498" s="54" t="s">
        <v>123</v>
      </c>
      <c r="S498" s="55" t="s">
        <v>123</v>
      </c>
      <c r="T498" s="1"/>
      <c r="U498" s="54" t="s">
        <v>123</v>
      </c>
      <c r="V498" s="54" t="s">
        <v>123</v>
      </c>
      <c r="W498" s="54" t="s">
        <v>123</v>
      </c>
      <c r="X498" s="1"/>
      <c r="Y498" s="54" t="s">
        <v>123</v>
      </c>
      <c r="Z498" s="54" t="s">
        <v>123</v>
      </c>
      <c r="AA498" s="54" t="s">
        <v>123</v>
      </c>
      <c r="AB498" s="54" t="s">
        <v>123</v>
      </c>
      <c r="AC498" s="54" t="s">
        <v>123</v>
      </c>
      <c r="AD498" s="54" t="s">
        <v>123</v>
      </c>
      <c r="AE498" s="54" t="s">
        <v>123</v>
      </c>
      <c r="AF498" s="54" t="s">
        <v>123</v>
      </c>
      <c r="AG498" s="1"/>
      <c r="AH498" s="54" t="s">
        <v>123</v>
      </c>
      <c r="AI498" s="54" t="s">
        <v>123</v>
      </c>
      <c r="AJ498" s="1"/>
      <c r="AK498" s="1"/>
      <c r="AL498" s="54" t="s">
        <v>123</v>
      </c>
      <c r="AM498" s="1"/>
      <c r="AN498" s="54" t="s">
        <v>123</v>
      </c>
      <c r="AO498" s="1"/>
      <c r="AP498" s="54" t="s">
        <v>123</v>
      </c>
      <c r="AQ498" s="1"/>
      <c r="AR498" s="1"/>
      <c r="AS498" s="1"/>
    </row>
    <row r="499" spans="1:45" x14ac:dyDescent="0.3">
      <c r="A499" s="1" t="str">
        <f t="shared" si="6"/>
        <v>Digitalizaciones de la institución [Museo del Ejército]</v>
      </c>
      <c r="B499" s="1" t="s">
        <v>1624</v>
      </c>
      <c r="C499" s="1" t="s">
        <v>38</v>
      </c>
      <c r="D499" s="1" t="s">
        <v>854</v>
      </c>
      <c r="E499" s="1" t="s">
        <v>247</v>
      </c>
      <c r="F499" s="56" t="s">
        <v>115</v>
      </c>
      <c r="G499" s="8" t="s">
        <v>15</v>
      </c>
      <c r="H499" s="8" t="s">
        <v>70</v>
      </c>
      <c r="I499" s="8" t="s">
        <v>70</v>
      </c>
      <c r="J499" s="11" t="s">
        <v>123</v>
      </c>
      <c r="K499" s="11" t="s">
        <v>123</v>
      </c>
      <c r="L499" s="11" t="s">
        <v>123</v>
      </c>
      <c r="M499" s="54" t="s">
        <v>123</v>
      </c>
      <c r="N499" s="54" t="s">
        <v>123</v>
      </c>
      <c r="O499" s="1"/>
      <c r="P499" s="54" t="s">
        <v>123</v>
      </c>
      <c r="Q499" s="1"/>
      <c r="R499" s="54" t="s">
        <v>123</v>
      </c>
      <c r="S499" s="55" t="s">
        <v>123</v>
      </c>
      <c r="T499" s="1"/>
      <c r="U499" s="54" t="s">
        <v>123</v>
      </c>
      <c r="V499" s="54" t="s">
        <v>123</v>
      </c>
      <c r="W499" s="54" t="s">
        <v>123</v>
      </c>
      <c r="X499" s="1"/>
      <c r="Y499" s="54" t="s">
        <v>123</v>
      </c>
      <c r="Z499" s="54" t="s">
        <v>123</v>
      </c>
      <c r="AA499" s="54" t="s">
        <v>123</v>
      </c>
      <c r="AB499" s="54" t="s">
        <v>123</v>
      </c>
      <c r="AC499" s="54" t="s">
        <v>123</v>
      </c>
      <c r="AD499" s="54" t="s">
        <v>123</v>
      </c>
      <c r="AE499" s="54" t="s">
        <v>123</v>
      </c>
      <c r="AF499" s="54" t="s">
        <v>123</v>
      </c>
      <c r="AG499" s="1"/>
      <c r="AH499" s="54" t="s">
        <v>123</v>
      </c>
      <c r="AI499" s="54" t="s">
        <v>123</v>
      </c>
      <c r="AJ499" s="1"/>
      <c r="AK499" s="1"/>
      <c r="AL499" s="54" t="s">
        <v>123</v>
      </c>
      <c r="AM499" s="1"/>
      <c r="AN499" s="54" t="s">
        <v>123</v>
      </c>
      <c r="AO499" s="1"/>
      <c r="AP499" s="54" t="s">
        <v>123</v>
      </c>
      <c r="AQ499" s="1"/>
      <c r="AR499" s="1"/>
      <c r="AS499" s="1"/>
    </row>
    <row r="500" spans="1:45" x14ac:dyDescent="0.3">
      <c r="A500" s="1" t="str">
        <f t="shared" si="6"/>
        <v>Digitalizaciones de la institución [Museo del Ferrocarril]</v>
      </c>
      <c r="B500" s="8" t="s">
        <v>570</v>
      </c>
      <c r="C500" s="1" t="s">
        <v>38</v>
      </c>
      <c r="D500" s="1" t="s">
        <v>854</v>
      </c>
      <c r="E500" s="1" t="s">
        <v>377</v>
      </c>
      <c r="F500" s="56" t="s">
        <v>115</v>
      </c>
      <c r="G500" s="8" t="s">
        <v>18</v>
      </c>
      <c r="H500" s="8" t="s">
        <v>88</v>
      </c>
      <c r="I500" s="8" t="s">
        <v>2065</v>
      </c>
      <c r="J500" s="11" t="s">
        <v>123</v>
      </c>
      <c r="K500" s="11" t="s">
        <v>123</v>
      </c>
      <c r="L500" s="11" t="s">
        <v>123</v>
      </c>
      <c r="M500" s="54" t="s">
        <v>123</v>
      </c>
      <c r="N500" s="54" t="s">
        <v>123</v>
      </c>
      <c r="O500" s="1"/>
      <c r="P500" s="54" t="s">
        <v>123</v>
      </c>
      <c r="Q500" s="1"/>
      <c r="R500" s="54" t="s">
        <v>123</v>
      </c>
      <c r="S500" s="55" t="s">
        <v>123</v>
      </c>
      <c r="T500" s="1"/>
      <c r="U500" s="54" t="s">
        <v>123</v>
      </c>
      <c r="V500" s="54" t="s">
        <v>123</v>
      </c>
      <c r="W500" s="54" t="s">
        <v>123</v>
      </c>
      <c r="X500" s="1"/>
      <c r="Y500" s="54" t="s">
        <v>123</v>
      </c>
      <c r="Z500" s="54" t="s">
        <v>123</v>
      </c>
      <c r="AA500" s="54" t="s">
        <v>123</v>
      </c>
      <c r="AB500" s="54" t="s">
        <v>123</v>
      </c>
      <c r="AC500" s="54" t="s">
        <v>123</v>
      </c>
      <c r="AD500" s="54" t="s">
        <v>123</v>
      </c>
      <c r="AE500" s="54" t="s">
        <v>123</v>
      </c>
      <c r="AF500" s="54" t="s">
        <v>123</v>
      </c>
      <c r="AG500" s="1"/>
      <c r="AH500" s="54" t="s">
        <v>123</v>
      </c>
      <c r="AI500" s="54" t="s">
        <v>123</v>
      </c>
      <c r="AJ500" s="1"/>
      <c r="AK500" s="1"/>
      <c r="AL500" s="54" t="s">
        <v>123</v>
      </c>
      <c r="AM500" s="1"/>
      <c r="AN500" s="54" t="s">
        <v>123</v>
      </c>
      <c r="AO500" s="1"/>
      <c r="AP500" s="54" t="s">
        <v>123</v>
      </c>
      <c r="AQ500" s="1"/>
      <c r="AR500" s="1"/>
      <c r="AS500" s="1"/>
    </row>
    <row r="501" spans="1:45" x14ac:dyDescent="0.3">
      <c r="A501" s="1" t="str">
        <f t="shared" si="6"/>
        <v>Digitalizaciones de la institución [Museo del Pueblo de Asturias]</v>
      </c>
      <c r="B501" s="8" t="s">
        <v>571</v>
      </c>
      <c r="C501" s="1" t="s">
        <v>38</v>
      </c>
      <c r="D501" s="1" t="s">
        <v>854</v>
      </c>
      <c r="E501" s="1" t="s">
        <v>377</v>
      </c>
      <c r="F501" s="56" t="s">
        <v>115</v>
      </c>
      <c r="G501" s="8" t="s">
        <v>63</v>
      </c>
      <c r="H501" s="8" t="s">
        <v>8</v>
      </c>
      <c r="I501" s="8" t="s">
        <v>346</v>
      </c>
      <c r="J501" s="11" t="s">
        <v>123</v>
      </c>
      <c r="K501" s="11" t="s">
        <v>123</v>
      </c>
      <c r="L501" s="11" t="s">
        <v>123</v>
      </c>
      <c r="M501" s="54" t="s">
        <v>123</v>
      </c>
      <c r="N501" s="54" t="s">
        <v>123</v>
      </c>
      <c r="O501" s="1"/>
      <c r="P501" s="54" t="s">
        <v>123</v>
      </c>
      <c r="Q501" s="1"/>
      <c r="R501" s="54" t="s">
        <v>123</v>
      </c>
      <c r="S501" s="55" t="s">
        <v>123</v>
      </c>
      <c r="T501" s="1"/>
      <c r="U501" s="54" t="s">
        <v>123</v>
      </c>
      <c r="V501" s="54" t="s">
        <v>123</v>
      </c>
      <c r="W501" s="54" t="s">
        <v>123</v>
      </c>
      <c r="X501" s="1"/>
      <c r="Y501" s="54" t="s">
        <v>123</v>
      </c>
      <c r="Z501" s="54" t="s">
        <v>123</v>
      </c>
      <c r="AA501" s="54" t="s">
        <v>123</v>
      </c>
      <c r="AB501" s="54" t="s">
        <v>123</v>
      </c>
      <c r="AC501" s="54" t="s">
        <v>123</v>
      </c>
      <c r="AD501" s="54" t="s">
        <v>123</v>
      </c>
      <c r="AE501" s="54" t="s">
        <v>123</v>
      </c>
      <c r="AF501" s="54" t="s">
        <v>123</v>
      </c>
      <c r="AG501" s="1"/>
      <c r="AH501" s="54" t="s">
        <v>123</v>
      </c>
      <c r="AI501" s="54" t="s">
        <v>123</v>
      </c>
      <c r="AJ501" s="1"/>
      <c r="AK501" s="1"/>
      <c r="AL501" s="54" t="s">
        <v>123</v>
      </c>
      <c r="AM501" s="1"/>
      <c r="AN501" s="54" t="s">
        <v>123</v>
      </c>
      <c r="AO501" s="1"/>
      <c r="AP501" s="54" t="s">
        <v>123</v>
      </c>
      <c r="AQ501" s="1"/>
      <c r="AR501" s="1"/>
      <c r="AS501" s="1"/>
    </row>
    <row r="502" spans="1:45" ht="28.8" x14ac:dyDescent="0.3">
      <c r="A502" s="1" t="str">
        <f t="shared" si="6"/>
        <v>Digitalizaciones de la institución [Museo del Pueblo Gallego]</v>
      </c>
      <c r="B502" s="1" t="s">
        <v>678</v>
      </c>
      <c r="C502" s="1" t="s">
        <v>38</v>
      </c>
      <c r="D502" s="1" t="s">
        <v>854</v>
      </c>
      <c r="E502" s="1" t="s">
        <v>646</v>
      </c>
      <c r="F502" s="56" t="s">
        <v>115</v>
      </c>
      <c r="G502" s="8" t="s">
        <v>2</v>
      </c>
      <c r="H502" s="8" t="s">
        <v>89</v>
      </c>
      <c r="I502" s="8" t="s">
        <v>139</v>
      </c>
      <c r="J502" s="11" t="s">
        <v>123</v>
      </c>
      <c r="K502" s="11" t="s">
        <v>123</v>
      </c>
      <c r="L502" s="11" t="s">
        <v>123</v>
      </c>
      <c r="M502" s="54" t="s">
        <v>123</v>
      </c>
      <c r="N502" s="54" t="s">
        <v>123</v>
      </c>
      <c r="O502" s="1"/>
      <c r="P502" s="54" t="s">
        <v>123</v>
      </c>
      <c r="Q502" s="1"/>
      <c r="R502" s="54" t="s">
        <v>123</v>
      </c>
      <c r="S502" s="55" t="s">
        <v>123</v>
      </c>
      <c r="T502" s="1"/>
      <c r="U502" s="54" t="s">
        <v>123</v>
      </c>
      <c r="V502" s="54" t="s">
        <v>123</v>
      </c>
      <c r="W502" s="54" t="s">
        <v>123</v>
      </c>
      <c r="X502" s="1"/>
      <c r="Y502" s="54" t="s">
        <v>123</v>
      </c>
      <c r="Z502" s="54" t="s">
        <v>123</v>
      </c>
      <c r="AA502" s="54" t="s">
        <v>123</v>
      </c>
      <c r="AB502" s="54" t="s">
        <v>123</v>
      </c>
      <c r="AC502" s="54" t="s">
        <v>123</v>
      </c>
      <c r="AD502" s="54" t="s">
        <v>123</v>
      </c>
      <c r="AE502" s="54" t="s">
        <v>123</v>
      </c>
      <c r="AF502" s="54" t="s">
        <v>123</v>
      </c>
      <c r="AG502" s="1"/>
      <c r="AH502" s="54" t="s">
        <v>123</v>
      </c>
      <c r="AI502" s="54" t="s">
        <v>123</v>
      </c>
      <c r="AJ502" s="1"/>
      <c r="AK502" s="1"/>
      <c r="AL502" s="54" t="s">
        <v>123</v>
      </c>
      <c r="AM502" s="1"/>
      <c r="AN502" s="54" t="s">
        <v>123</v>
      </c>
      <c r="AO502" s="1"/>
      <c r="AP502" s="54" t="s">
        <v>123</v>
      </c>
      <c r="AQ502" s="1"/>
      <c r="AR502" s="1"/>
      <c r="AS502" s="1"/>
    </row>
    <row r="503" spans="1:45" x14ac:dyDescent="0.3">
      <c r="A503" s="1" t="str">
        <f t="shared" si="6"/>
        <v>Digitalizaciones de la institución [Museo del Traje]</v>
      </c>
      <c r="B503" s="8" t="s">
        <v>1669</v>
      </c>
      <c r="C503" s="1" t="s">
        <v>38</v>
      </c>
      <c r="D503" s="1" t="s">
        <v>854</v>
      </c>
      <c r="E503" s="1" t="s">
        <v>163</v>
      </c>
      <c r="F503" s="56" t="s">
        <v>115</v>
      </c>
      <c r="G503" s="8" t="s">
        <v>93</v>
      </c>
      <c r="H503" s="8" t="s">
        <v>6</v>
      </c>
      <c r="I503" s="8" t="s">
        <v>6</v>
      </c>
      <c r="J503" s="11" t="s">
        <v>123</v>
      </c>
      <c r="K503" s="11" t="s">
        <v>123</v>
      </c>
      <c r="L503" s="11" t="s">
        <v>123</v>
      </c>
      <c r="M503" s="54" t="s">
        <v>123</v>
      </c>
      <c r="N503" s="54" t="s">
        <v>123</v>
      </c>
      <c r="O503" s="1"/>
      <c r="P503" s="54" t="s">
        <v>123</v>
      </c>
      <c r="Q503" s="1"/>
      <c r="R503" s="54" t="s">
        <v>123</v>
      </c>
      <c r="S503" s="55" t="s">
        <v>123</v>
      </c>
      <c r="T503" s="1"/>
      <c r="U503" s="54" t="s">
        <v>123</v>
      </c>
      <c r="V503" s="54" t="s">
        <v>123</v>
      </c>
      <c r="W503" s="54" t="s">
        <v>123</v>
      </c>
      <c r="X503" s="1"/>
      <c r="Y503" s="54" t="s">
        <v>123</v>
      </c>
      <c r="Z503" s="54" t="s">
        <v>123</v>
      </c>
      <c r="AA503" s="54" t="s">
        <v>123</v>
      </c>
      <c r="AB503" s="54" t="s">
        <v>123</v>
      </c>
      <c r="AC503" s="54" t="s">
        <v>123</v>
      </c>
      <c r="AD503" s="54" t="s">
        <v>123</v>
      </c>
      <c r="AE503" s="54" t="s">
        <v>123</v>
      </c>
      <c r="AF503" s="54" t="s">
        <v>123</v>
      </c>
      <c r="AG503" s="1"/>
      <c r="AH503" s="54" t="s">
        <v>123</v>
      </c>
      <c r="AI503" s="54" t="s">
        <v>123</v>
      </c>
      <c r="AJ503" s="1"/>
      <c r="AK503" s="1"/>
      <c r="AL503" s="54" t="s">
        <v>123</v>
      </c>
      <c r="AM503" s="1"/>
      <c r="AN503" s="54" t="s">
        <v>123</v>
      </c>
      <c r="AO503" s="1"/>
      <c r="AP503" s="54" t="s">
        <v>123</v>
      </c>
      <c r="AQ503" s="1"/>
      <c r="AR503" s="1"/>
      <c r="AS503" s="1"/>
    </row>
    <row r="504" spans="1:45" x14ac:dyDescent="0.3">
      <c r="A504" s="1" t="str">
        <f t="shared" si="6"/>
        <v>Digitalizaciones de la institución [Museo Etnológico de Ribadavia]</v>
      </c>
      <c r="B504" s="1" t="s">
        <v>679</v>
      </c>
      <c r="C504" s="1" t="s">
        <v>38</v>
      </c>
      <c r="D504" s="1" t="s">
        <v>854</v>
      </c>
      <c r="E504" s="1" t="s">
        <v>646</v>
      </c>
      <c r="F504" s="56" t="s">
        <v>115</v>
      </c>
      <c r="G504" s="8" t="s">
        <v>2</v>
      </c>
      <c r="H504" s="8" t="s">
        <v>91</v>
      </c>
      <c r="I504" s="8" t="s">
        <v>2109</v>
      </c>
      <c r="J504" s="11" t="s">
        <v>123</v>
      </c>
      <c r="K504" s="11" t="s">
        <v>123</v>
      </c>
      <c r="L504" s="11" t="s">
        <v>123</v>
      </c>
      <c r="M504" s="54" t="s">
        <v>123</v>
      </c>
      <c r="N504" s="54" t="s">
        <v>123</v>
      </c>
      <c r="O504" s="1"/>
      <c r="P504" s="54" t="s">
        <v>123</v>
      </c>
      <c r="Q504" s="1"/>
      <c r="R504" s="54" t="s">
        <v>123</v>
      </c>
      <c r="S504" s="55" t="s">
        <v>123</v>
      </c>
      <c r="T504" s="1"/>
      <c r="U504" s="54" t="s">
        <v>123</v>
      </c>
      <c r="V504" s="54" t="s">
        <v>123</v>
      </c>
      <c r="W504" s="54" t="s">
        <v>123</v>
      </c>
      <c r="X504" s="1"/>
      <c r="Y504" s="54" t="s">
        <v>123</v>
      </c>
      <c r="Z504" s="54" t="s">
        <v>123</v>
      </c>
      <c r="AA504" s="54" t="s">
        <v>123</v>
      </c>
      <c r="AB504" s="54" t="s">
        <v>123</v>
      </c>
      <c r="AC504" s="54" t="s">
        <v>123</v>
      </c>
      <c r="AD504" s="54" t="s">
        <v>123</v>
      </c>
      <c r="AE504" s="54" t="s">
        <v>123</v>
      </c>
      <c r="AF504" s="54" t="s">
        <v>123</v>
      </c>
      <c r="AG504" s="1"/>
      <c r="AH504" s="54" t="s">
        <v>123</v>
      </c>
      <c r="AI504" s="54" t="s">
        <v>123</v>
      </c>
      <c r="AJ504" s="1"/>
      <c r="AK504" s="1"/>
      <c r="AL504" s="54" t="s">
        <v>123</v>
      </c>
      <c r="AM504" s="1"/>
      <c r="AN504" s="54" t="s">
        <v>123</v>
      </c>
      <c r="AO504" s="1"/>
      <c r="AP504" s="54" t="s">
        <v>123</v>
      </c>
      <c r="AQ504" s="1"/>
      <c r="AR504" s="1"/>
      <c r="AS504" s="1"/>
    </row>
    <row r="505" spans="1:45" x14ac:dyDescent="0.3">
      <c r="A505" s="1" t="str">
        <f t="shared" si="6"/>
        <v>Digitalizaciones de la institución [Museo Marítimo de Barcelona]</v>
      </c>
      <c r="B505" s="1" t="s">
        <v>1858</v>
      </c>
      <c r="C505" s="1" t="s">
        <v>38</v>
      </c>
      <c r="D505" s="1" t="s">
        <v>854</v>
      </c>
      <c r="E505" s="1" t="s">
        <v>1576</v>
      </c>
      <c r="F505" s="56" t="s">
        <v>115</v>
      </c>
      <c r="G505" s="8" t="s">
        <v>16</v>
      </c>
      <c r="H505" s="8" t="s">
        <v>80</v>
      </c>
      <c r="I505" s="8" t="s">
        <v>80</v>
      </c>
      <c r="J505" s="11" t="s">
        <v>123</v>
      </c>
      <c r="K505" s="11" t="s">
        <v>123</v>
      </c>
      <c r="L505" s="11" t="s">
        <v>123</v>
      </c>
      <c r="M505" s="54" t="s">
        <v>123</v>
      </c>
      <c r="N505" s="54" t="s">
        <v>123</v>
      </c>
      <c r="O505" s="1"/>
      <c r="P505" s="54" t="s">
        <v>123</v>
      </c>
      <c r="Q505" s="1"/>
      <c r="R505" s="54" t="s">
        <v>123</v>
      </c>
      <c r="S505" s="55" t="s">
        <v>123</v>
      </c>
      <c r="T505" s="1"/>
      <c r="U505" s="54" t="s">
        <v>123</v>
      </c>
      <c r="V505" s="54" t="s">
        <v>123</v>
      </c>
      <c r="W505" s="54" t="s">
        <v>123</v>
      </c>
      <c r="X505" s="1"/>
      <c r="Y505" s="54" t="s">
        <v>123</v>
      </c>
      <c r="Z505" s="54" t="s">
        <v>123</v>
      </c>
      <c r="AA505" s="54" t="s">
        <v>123</v>
      </c>
      <c r="AB505" s="54" t="s">
        <v>123</v>
      </c>
      <c r="AC505" s="54" t="s">
        <v>123</v>
      </c>
      <c r="AD505" s="54" t="s">
        <v>123</v>
      </c>
      <c r="AE505" s="54" t="s">
        <v>123</v>
      </c>
      <c r="AF505" s="54" t="s">
        <v>123</v>
      </c>
      <c r="AG505" s="1"/>
      <c r="AH505" s="54" t="s">
        <v>123</v>
      </c>
      <c r="AI505" s="54" t="s">
        <v>123</v>
      </c>
      <c r="AJ505" s="1"/>
      <c r="AK505" s="1"/>
      <c r="AL505" s="54" t="s">
        <v>123</v>
      </c>
      <c r="AM505" s="1"/>
      <c r="AN505" s="54" t="s">
        <v>123</v>
      </c>
      <c r="AO505" s="1"/>
      <c r="AP505" s="54" t="s">
        <v>123</v>
      </c>
      <c r="AQ505" s="1"/>
      <c r="AR505" s="1"/>
      <c r="AS505" s="1"/>
    </row>
    <row r="506" spans="1:45" x14ac:dyDescent="0.3">
      <c r="A506" s="1" t="str">
        <f t="shared" si="6"/>
        <v>Digitalizaciones de la institución [Museo Massó]</v>
      </c>
      <c r="B506" s="1" t="s">
        <v>680</v>
      </c>
      <c r="C506" s="1" t="s">
        <v>38</v>
      </c>
      <c r="D506" s="1" t="s">
        <v>854</v>
      </c>
      <c r="E506" s="1" t="s">
        <v>646</v>
      </c>
      <c r="F506" s="56" t="s">
        <v>115</v>
      </c>
      <c r="G506" s="8" t="s">
        <v>2</v>
      </c>
      <c r="H506" s="8" t="s">
        <v>92</v>
      </c>
      <c r="I506" s="8" t="s">
        <v>2066</v>
      </c>
      <c r="J506" s="11" t="s">
        <v>123</v>
      </c>
      <c r="K506" s="11" t="s">
        <v>123</v>
      </c>
      <c r="L506" s="11" t="s">
        <v>123</v>
      </c>
      <c r="M506" s="54" t="s">
        <v>123</v>
      </c>
      <c r="N506" s="54" t="s">
        <v>123</v>
      </c>
      <c r="O506" s="1"/>
      <c r="P506" s="54" t="s">
        <v>123</v>
      </c>
      <c r="Q506" s="1"/>
      <c r="R506" s="54" t="s">
        <v>123</v>
      </c>
      <c r="S506" s="55" t="s">
        <v>123</v>
      </c>
      <c r="T506" s="1"/>
      <c r="U506" s="54" t="s">
        <v>123</v>
      </c>
      <c r="V506" s="54" t="s">
        <v>123</v>
      </c>
      <c r="W506" s="54" t="s">
        <v>123</v>
      </c>
      <c r="X506" s="1"/>
      <c r="Y506" s="54" t="s">
        <v>123</v>
      </c>
      <c r="Z506" s="54" t="s">
        <v>123</v>
      </c>
      <c r="AA506" s="54" t="s">
        <v>123</v>
      </c>
      <c r="AB506" s="54" t="s">
        <v>123</v>
      </c>
      <c r="AC506" s="54" t="s">
        <v>123</v>
      </c>
      <c r="AD506" s="54" t="s">
        <v>123</v>
      </c>
      <c r="AE506" s="54" t="s">
        <v>123</v>
      </c>
      <c r="AF506" s="54" t="s">
        <v>123</v>
      </c>
      <c r="AG506" s="1"/>
      <c r="AH506" s="54" t="s">
        <v>123</v>
      </c>
      <c r="AI506" s="54" t="s">
        <v>123</v>
      </c>
      <c r="AJ506" s="1"/>
      <c r="AK506" s="1"/>
      <c r="AL506" s="54" t="s">
        <v>123</v>
      </c>
      <c r="AM506" s="1"/>
      <c r="AN506" s="54" t="s">
        <v>123</v>
      </c>
      <c r="AO506" s="1"/>
      <c r="AP506" s="54" t="s">
        <v>123</v>
      </c>
      <c r="AQ506" s="1"/>
      <c r="AR506" s="1"/>
      <c r="AS506" s="1"/>
    </row>
    <row r="507" spans="1:45" x14ac:dyDescent="0.3">
      <c r="A507" s="1" t="str">
        <f t="shared" si="6"/>
        <v>Digitalizaciones de la institución [Museo Nacional de Arte Romano]</v>
      </c>
      <c r="B507" s="1" t="s">
        <v>1660</v>
      </c>
      <c r="C507" s="1" t="s">
        <v>38</v>
      </c>
      <c r="D507" s="1" t="s">
        <v>854</v>
      </c>
      <c r="E507" s="1" t="s">
        <v>163</v>
      </c>
      <c r="F507" s="56" t="s">
        <v>115</v>
      </c>
      <c r="G507" s="8" t="s">
        <v>18</v>
      </c>
      <c r="H507" s="8" t="s">
        <v>87</v>
      </c>
      <c r="I507" s="8" t="s">
        <v>2115</v>
      </c>
      <c r="J507" s="11" t="s">
        <v>123</v>
      </c>
      <c r="K507" s="11" t="s">
        <v>123</v>
      </c>
      <c r="L507" s="11" t="s">
        <v>123</v>
      </c>
      <c r="M507" s="54" t="s">
        <v>123</v>
      </c>
      <c r="N507" s="54" t="s">
        <v>123</v>
      </c>
      <c r="O507" s="1"/>
      <c r="P507" s="54" t="s">
        <v>123</v>
      </c>
      <c r="Q507" s="1"/>
      <c r="R507" s="54" t="s">
        <v>123</v>
      </c>
      <c r="S507" s="55" t="s">
        <v>123</v>
      </c>
      <c r="T507" s="1"/>
      <c r="U507" s="54" t="s">
        <v>123</v>
      </c>
      <c r="V507" s="54" t="s">
        <v>123</v>
      </c>
      <c r="W507" s="54" t="s">
        <v>123</v>
      </c>
      <c r="X507" s="1"/>
      <c r="Y507" s="54" t="s">
        <v>123</v>
      </c>
      <c r="Z507" s="54" t="s">
        <v>123</v>
      </c>
      <c r="AA507" s="54" t="s">
        <v>123</v>
      </c>
      <c r="AB507" s="54" t="s">
        <v>123</v>
      </c>
      <c r="AC507" s="54" t="s">
        <v>123</v>
      </c>
      <c r="AD507" s="54" t="s">
        <v>123</v>
      </c>
      <c r="AE507" s="54" t="s">
        <v>123</v>
      </c>
      <c r="AF507" s="54" t="s">
        <v>123</v>
      </c>
      <c r="AG507" s="1"/>
      <c r="AH507" s="54" t="s">
        <v>123</v>
      </c>
      <c r="AI507" s="54" t="s">
        <v>123</v>
      </c>
      <c r="AJ507" s="1"/>
      <c r="AK507" s="1"/>
      <c r="AL507" s="54" t="s">
        <v>123</v>
      </c>
      <c r="AM507" s="1"/>
      <c r="AN507" s="54" t="s">
        <v>123</v>
      </c>
      <c r="AO507" s="1"/>
      <c r="AP507" s="54" t="s">
        <v>123</v>
      </c>
      <c r="AQ507" s="1"/>
      <c r="AR507" s="1"/>
      <c r="AS507" s="1"/>
    </row>
    <row r="508" spans="1:45" x14ac:dyDescent="0.3">
      <c r="A508" s="1" t="str">
        <f t="shared" si="6"/>
        <v>Digitalizaciones de la institución [Museo Nacional de Artes Decorativas]</v>
      </c>
      <c r="B508" s="1" t="s">
        <v>1661</v>
      </c>
      <c r="C508" s="1" t="s">
        <v>38</v>
      </c>
      <c r="D508" s="1" t="s">
        <v>854</v>
      </c>
      <c r="E508" s="1" t="s">
        <v>163</v>
      </c>
      <c r="F508" s="56" t="s">
        <v>115</v>
      </c>
      <c r="G508" s="8" t="s">
        <v>93</v>
      </c>
      <c r="H508" s="8" t="s">
        <v>6</v>
      </c>
      <c r="I508" s="8" t="s">
        <v>6</v>
      </c>
      <c r="J508" s="11" t="s">
        <v>123</v>
      </c>
      <c r="K508" s="11" t="s">
        <v>123</v>
      </c>
      <c r="L508" s="11" t="s">
        <v>123</v>
      </c>
      <c r="M508" s="54" t="s">
        <v>123</v>
      </c>
      <c r="N508" s="54" t="s">
        <v>123</v>
      </c>
      <c r="O508" s="1"/>
      <c r="P508" s="54" t="s">
        <v>123</v>
      </c>
      <c r="Q508" s="1"/>
      <c r="R508" s="54" t="s">
        <v>123</v>
      </c>
      <c r="S508" s="55" t="s">
        <v>123</v>
      </c>
      <c r="T508" s="1"/>
      <c r="U508" s="54" t="s">
        <v>123</v>
      </c>
      <c r="V508" s="54" t="s">
        <v>123</v>
      </c>
      <c r="W508" s="54" t="s">
        <v>123</v>
      </c>
      <c r="X508" s="1"/>
      <c r="Y508" s="54" t="s">
        <v>123</v>
      </c>
      <c r="Z508" s="54" t="s">
        <v>123</v>
      </c>
      <c r="AA508" s="54" t="s">
        <v>123</v>
      </c>
      <c r="AB508" s="54" t="s">
        <v>123</v>
      </c>
      <c r="AC508" s="54" t="s">
        <v>123</v>
      </c>
      <c r="AD508" s="54" t="s">
        <v>123</v>
      </c>
      <c r="AE508" s="54" t="s">
        <v>123</v>
      </c>
      <c r="AF508" s="54" t="s">
        <v>123</v>
      </c>
      <c r="AG508" s="1"/>
      <c r="AH508" s="54" t="s">
        <v>123</v>
      </c>
      <c r="AI508" s="54" t="s">
        <v>123</v>
      </c>
      <c r="AJ508" s="1"/>
      <c r="AK508" s="1"/>
      <c r="AL508" s="54" t="s">
        <v>123</v>
      </c>
      <c r="AM508" s="1"/>
      <c r="AN508" s="54" t="s">
        <v>123</v>
      </c>
      <c r="AO508" s="1"/>
      <c r="AP508" s="54" t="s">
        <v>123</v>
      </c>
      <c r="AQ508" s="1"/>
      <c r="AR508" s="1"/>
      <c r="AS508" s="1"/>
    </row>
    <row r="509" spans="1:45" x14ac:dyDescent="0.3">
      <c r="A509" s="1" t="str">
        <f t="shared" si="6"/>
        <v>Digitalizaciones de la institución [Museo Nacional de Cerámica y de las Artes Suntuarias González Martí]</v>
      </c>
      <c r="B509" s="1" t="s">
        <v>1662</v>
      </c>
      <c r="C509" s="1" t="s">
        <v>38</v>
      </c>
      <c r="D509" s="1" t="s">
        <v>854</v>
      </c>
      <c r="E509" s="1" t="s">
        <v>163</v>
      </c>
      <c r="F509" s="56" t="s">
        <v>115</v>
      </c>
      <c r="G509" s="8" t="s">
        <v>611</v>
      </c>
      <c r="H509" s="8" t="s">
        <v>11</v>
      </c>
      <c r="I509" s="8" t="s">
        <v>11</v>
      </c>
      <c r="J509" s="11" t="s">
        <v>123</v>
      </c>
      <c r="K509" s="11" t="s">
        <v>123</v>
      </c>
      <c r="L509" s="11" t="s">
        <v>123</v>
      </c>
      <c r="M509" s="54" t="s">
        <v>123</v>
      </c>
      <c r="N509" s="54" t="s">
        <v>123</v>
      </c>
      <c r="O509" s="1"/>
      <c r="P509" s="54" t="s">
        <v>123</v>
      </c>
      <c r="Q509" s="1"/>
      <c r="R509" s="54" t="s">
        <v>123</v>
      </c>
      <c r="S509" s="55" t="s">
        <v>123</v>
      </c>
      <c r="T509" s="1"/>
      <c r="U509" s="54" t="s">
        <v>123</v>
      </c>
      <c r="V509" s="54" t="s">
        <v>123</v>
      </c>
      <c r="W509" s="54" t="s">
        <v>123</v>
      </c>
      <c r="X509" s="1"/>
      <c r="Y509" s="54" t="s">
        <v>123</v>
      </c>
      <c r="Z509" s="54" t="s">
        <v>123</v>
      </c>
      <c r="AA509" s="54" t="s">
        <v>123</v>
      </c>
      <c r="AB509" s="54" t="s">
        <v>123</v>
      </c>
      <c r="AC509" s="54" t="s">
        <v>123</v>
      </c>
      <c r="AD509" s="54" t="s">
        <v>123</v>
      </c>
      <c r="AE509" s="54" t="s">
        <v>123</v>
      </c>
      <c r="AF509" s="54" t="s">
        <v>123</v>
      </c>
      <c r="AG509" s="1"/>
      <c r="AH509" s="54" t="s">
        <v>123</v>
      </c>
      <c r="AI509" s="54" t="s">
        <v>123</v>
      </c>
      <c r="AJ509" s="1"/>
      <c r="AK509" s="1"/>
      <c r="AL509" s="54" t="s">
        <v>123</v>
      </c>
      <c r="AM509" s="1"/>
      <c r="AN509" s="54" t="s">
        <v>123</v>
      </c>
      <c r="AO509" s="1"/>
      <c r="AP509" s="54" t="s">
        <v>123</v>
      </c>
      <c r="AQ509" s="1"/>
      <c r="AR509" s="1"/>
      <c r="AS509" s="1"/>
    </row>
    <row r="510" spans="1:45" x14ac:dyDescent="0.3">
      <c r="A510" s="1" t="str">
        <f t="shared" si="6"/>
        <v>Digitalizaciones de la institución [Museo Nacional de Ciencias Naturales]</v>
      </c>
      <c r="B510" s="1" t="s">
        <v>901</v>
      </c>
      <c r="C510" s="1" t="s">
        <v>38</v>
      </c>
      <c r="D510" s="1" t="s">
        <v>854</v>
      </c>
      <c r="E510" s="1" t="s">
        <v>899</v>
      </c>
      <c r="F510" s="56" t="s">
        <v>115</v>
      </c>
      <c r="G510" s="8" t="s">
        <v>93</v>
      </c>
      <c r="H510" s="8" t="s">
        <v>6</v>
      </c>
      <c r="I510" s="8" t="s">
        <v>6</v>
      </c>
      <c r="J510" s="11" t="s">
        <v>123</v>
      </c>
      <c r="K510" s="11" t="s">
        <v>123</v>
      </c>
      <c r="L510" s="11" t="s">
        <v>123</v>
      </c>
      <c r="M510" s="54" t="s">
        <v>123</v>
      </c>
      <c r="N510" s="54" t="s">
        <v>123</v>
      </c>
      <c r="O510" s="1"/>
      <c r="P510" s="54" t="s">
        <v>123</v>
      </c>
      <c r="Q510" s="1"/>
      <c r="R510" s="54" t="s">
        <v>123</v>
      </c>
      <c r="S510" s="55" t="s">
        <v>123</v>
      </c>
      <c r="T510" s="1"/>
      <c r="U510" s="54" t="s">
        <v>123</v>
      </c>
      <c r="V510" s="54" t="s">
        <v>123</v>
      </c>
      <c r="W510" s="54" t="s">
        <v>123</v>
      </c>
      <c r="X510" s="1"/>
      <c r="Y510" s="54" t="s">
        <v>123</v>
      </c>
      <c r="Z510" s="54" t="s">
        <v>123</v>
      </c>
      <c r="AA510" s="54" t="s">
        <v>123</v>
      </c>
      <c r="AB510" s="54" t="s">
        <v>123</v>
      </c>
      <c r="AC510" s="54" t="s">
        <v>123</v>
      </c>
      <c r="AD510" s="54" t="s">
        <v>123</v>
      </c>
      <c r="AE510" s="54" t="s">
        <v>123</v>
      </c>
      <c r="AF510" s="54" t="s">
        <v>123</v>
      </c>
      <c r="AG510" s="1"/>
      <c r="AH510" s="54" t="s">
        <v>123</v>
      </c>
      <c r="AI510" s="54" t="s">
        <v>123</v>
      </c>
      <c r="AJ510" s="1"/>
      <c r="AK510" s="1"/>
      <c r="AL510" s="54" t="s">
        <v>123</v>
      </c>
      <c r="AM510" s="1"/>
      <c r="AN510" s="54" t="s">
        <v>123</v>
      </c>
      <c r="AO510" s="1"/>
      <c r="AP510" s="54" t="s">
        <v>123</v>
      </c>
      <c r="AQ510" s="1"/>
      <c r="AR510" s="1"/>
      <c r="AS510" s="1"/>
    </row>
    <row r="511" spans="1:45" x14ac:dyDescent="0.3">
      <c r="A511" s="1" t="str">
        <f t="shared" si="6"/>
        <v>Digitalizaciones de la institución [Museo Nacional de Escultura]</v>
      </c>
      <c r="B511" s="1" t="s">
        <v>1663</v>
      </c>
      <c r="C511" s="1" t="s">
        <v>38</v>
      </c>
      <c r="D511" s="1" t="s">
        <v>854</v>
      </c>
      <c r="E511" s="1" t="s">
        <v>163</v>
      </c>
      <c r="F511" s="56" t="s">
        <v>115</v>
      </c>
      <c r="G511" s="8" t="s">
        <v>9</v>
      </c>
      <c r="H511" s="8" t="s">
        <v>78</v>
      </c>
      <c r="I511" s="8" t="s">
        <v>78</v>
      </c>
      <c r="J511" s="11" t="s">
        <v>123</v>
      </c>
      <c r="K511" s="11" t="s">
        <v>123</v>
      </c>
      <c r="L511" s="11" t="s">
        <v>123</v>
      </c>
      <c r="M511" s="54" t="s">
        <v>123</v>
      </c>
      <c r="N511" s="54" t="s">
        <v>123</v>
      </c>
      <c r="O511" s="1"/>
      <c r="P511" s="54" t="s">
        <v>123</v>
      </c>
      <c r="Q511" s="1"/>
      <c r="R511" s="54" t="s">
        <v>123</v>
      </c>
      <c r="S511" s="55" t="s">
        <v>123</v>
      </c>
      <c r="T511" s="1"/>
      <c r="U511" s="54" t="s">
        <v>123</v>
      </c>
      <c r="V511" s="54" t="s">
        <v>123</v>
      </c>
      <c r="W511" s="54" t="s">
        <v>123</v>
      </c>
      <c r="X511" s="1"/>
      <c r="Y511" s="54" t="s">
        <v>123</v>
      </c>
      <c r="Z511" s="54" t="s">
        <v>123</v>
      </c>
      <c r="AA511" s="54" t="s">
        <v>123</v>
      </c>
      <c r="AB511" s="54" t="s">
        <v>123</v>
      </c>
      <c r="AC511" s="54" t="s">
        <v>123</v>
      </c>
      <c r="AD511" s="54" t="s">
        <v>123</v>
      </c>
      <c r="AE511" s="54" t="s">
        <v>123</v>
      </c>
      <c r="AF511" s="54" t="s">
        <v>123</v>
      </c>
      <c r="AG511" s="1"/>
      <c r="AH511" s="54" t="s">
        <v>123</v>
      </c>
      <c r="AI511" s="54" t="s">
        <v>123</v>
      </c>
      <c r="AJ511" s="1"/>
      <c r="AK511" s="1"/>
      <c r="AL511" s="54" t="s">
        <v>123</v>
      </c>
      <c r="AM511" s="1"/>
      <c r="AN511" s="54" t="s">
        <v>123</v>
      </c>
      <c r="AO511" s="1"/>
      <c r="AP511" s="54" t="s">
        <v>123</v>
      </c>
      <c r="AQ511" s="1"/>
      <c r="AR511" s="1"/>
      <c r="AS511" s="1"/>
    </row>
    <row r="512" spans="1:45" x14ac:dyDescent="0.3">
      <c r="A512" s="1" t="str">
        <f t="shared" si="6"/>
        <v>Digitalizaciones de la institución [Museo Nacional del Teatro]</v>
      </c>
      <c r="B512" s="1" t="s">
        <v>1664</v>
      </c>
      <c r="C512" s="1" t="s">
        <v>38</v>
      </c>
      <c r="D512" s="1" t="s">
        <v>854</v>
      </c>
      <c r="E512" s="1" t="s">
        <v>163</v>
      </c>
      <c r="F512" s="56" t="s">
        <v>115</v>
      </c>
      <c r="G512" s="8" t="s">
        <v>15</v>
      </c>
      <c r="H512" s="8" t="s">
        <v>67</v>
      </c>
      <c r="I512" s="8" t="s">
        <v>2116</v>
      </c>
      <c r="J512" s="11" t="s">
        <v>123</v>
      </c>
      <c r="K512" s="11" t="s">
        <v>123</v>
      </c>
      <c r="L512" s="11" t="s">
        <v>123</v>
      </c>
      <c r="M512" s="54" t="s">
        <v>123</v>
      </c>
      <c r="N512" s="54" t="s">
        <v>123</v>
      </c>
      <c r="O512" s="1"/>
      <c r="P512" s="54" t="s">
        <v>123</v>
      </c>
      <c r="Q512" s="1"/>
      <c r="R512" s="54" t="s">
        <v>123</v>
      </c>
      <c r="S512" s="55" t="s">
        <v>123</v>
      </c>
      <c r="T512" s="1"/>
      <c r="U512" s="54" t="s">
        <v>123</v>
      </c>
      <c r="V512" s="54" t="s">
        <v>123</v>
      </c>
      <c r="W512" s="54" t="s">
        <v>123</v>
      </c>
      <c r="X512" s="1"/>
      <c r="Y512" s="54" t="s">
        <v>123</v>
      </c>
      <c r="Z512" s="54" t="s">
        <v>123</v>
      </c>
      <c r="AA512" s="54" t="s">
        <v>123</v>
      </c>
      <c r="AB512" s="54" t="s">
        <v>123</v>
      </c>
      <c r="AC512" s="54" t="s">
        <v>123</v>
      </c>
      <c r="AD512" s="54" t="s">
        <v>123</v>
      </c>
      <c r="AE512" s="54" t="s">
        <v>123</v>
      </c>
      <c r="AF512" s="54" t="s">
        <v>123</v>
      </c>
      <c r="AG512" s="1"/>
      <c r="AH512" s="54" t="s">
        <v>123</v>
      </c>
      <c r="AI512" s="54" t="s">
        <v>123</v>
      </c>
      <c r="AJ512" s="1"/>
      <c r="AK512" s="1"/>
      <c r="AL512" s="54" t="s">
        <v>123</v>
      </c>
      <c r="AM512" s="1"/>
      <c r="AN512" s="54" t="s">
        <v>123</v>
      </c>
      <c r="AO512" s="1"/>
      <c r="AP512" s="54" t="s">
        <v>123</v>
      </c>
      <c r="AQ512" s="1"/>
      <c r="AR512" s="1"/>
      <c r="AS512" s="1"/>
    </row>
    <row r="513" spans="1:45" x14ac:dyDescent="0.3">
      <c r="A513" s="1" t="str">
        <f t="shared" si="6"/>
        <v>Digitalizaciones de la institución [Museo Naval]</v>
      </c>
      <c r="B513" s="1" t="s">
        <v>1665</v>
      </c>
      <c r="C513" s="1" t="s">
        <v>38</v>
      </c>
      <c r="D513" s="1" t="s">
        <v>854</v>
      </c>
      <c r="E513" s="1" t="s">
        <v>163</v>
      </c>
      <c r="F513" s="56" t="s">
        <v>115</v>
      </c>
      <c r="G513" s="8" t="s">
        <v>93</v>
      </c>
      <c r="H513" s="8" t="s">
        <v>6</v>
      </c>
      <c r="I513" s="8" t="s">
        <v>6</v>
      </c>
      <c r="J513" s="11" t="s">
        <v>123</v>
      </c>
      <c r="K513" s="11" t="s">
        <v>123</v>
      </c>
      <c r="L513" s="11" t="s">
        <v>123</v>
      </c>
      <c r="M513" s="54" t="s">
        <v>123</v>
      </c>
      <c r="N513" s="54" t="s">
        <v>123</v>
      </c>
      <c r="O513" s="1"/>
      <c r="P513" s="54" t="s">
        <v>123</v>
      </c>
      <c r="Q513" s="1"/>
      <c r="R513" s="54" t="s">
        <v>123</v>
      </c>
      <c r="S513" s="55" t="s">
        <v>123</v>
      </c>
      <c r="T513" s="1"/>
      <c r="U513" s="54" t="s">
        <v>123</v>
      </c>
      <c r="V513" s="54" t="s">
        <v>123</v>
      </c>
      <c r="W513" s="54" t="s">
        <v>123</v>
      </c>
      <c r="X513" s="1"/>
      <c r="Y513" s="54" t="s">
        <v>123</v>
      </c>
      <c r="Z513" s="54" t="s">
        <v>123</v>
      </c>
      <c r="AA513" s="54" t="s">
        <v>123</v>
      </c>
      <c r="AB513" s="54" t="s">
        <v>123</v>
      </c>
      <c r="AC513" s="54" t="s">
        <v>123</v>
      </c>
      <c r="AD513" s="54" t="s">
        <v>123</v>
      </c>
      <c r="AE513" s="54" t="s">
        <v>123</v>
      </c>
      <c r="AF513" s="54" t="s">
        <v>123</v>
      </c>
      <c r="AG513" s="1"/>
      <c r="AH513" s="54" t="s">
        <v>123</v>
      </c>
      <c r="AI513" s="54" t="s">
        <v>123</v>
      </c>
      <c r="AJ513" s="1"/>
      <c r="AK513" s="1"/>
      <c r="AL513" s="54" t="s">
        <v>123</v>
      </c>
      <c r="AM513" s="1"/>
      <c r="AN513" s="54" t="s">
        <v>123</v>
      </c>
      <c r="AO513" s="1"/>
      <c r="AP513" s="54" t="s">
        <v>123</v>
      </c>
      <c r="AQ513" s="1"/>
      <c r="AR513" s="1"/>
      <c r="AS513" s="1"/>
    </row>
    <row r="514" spans="1:45" x14ac:dyDescent="0.3">
      <c r="A514" s="1" t="str">
        <f t="shared" si="6"/>
        <v>Digitalizaciones de la institución [Museo Paleontológico de Castilla-La Mancha]</v>
      </c>
      <c r="B514" s="1" t="s">
        <v>1154</v>
      </c>
      <c r="C514" s="1" t="s">
        <v>38</v>
      </c>
      <c r="D514" s="1" t="s">
        <v>854</v>
      </c>
      <c r="E514" s="1" t="s">
        <v>371</v>
      </c>
      <c r="F514" s="56" t="s">
        <v>115</v>
      </c>
      <c r="G514" s="8" t="s">
        <v>15</v>
      </c>
      <c r="H514" s="8" t="s">
        <v>68</v>
      </c>
      <c r="I514" s="8" t="s">
        <v>68</v>
      </c>
      <c r="J514" s="11" t="s">
        <v>123</v>
      </c>
      <c r="K514" s="11" t="s">
        <v>123</v>
      </c>
      <c r="L514" s="11" t="s">
        <v>123</v>
      </c>
      <c r="M514" s="54" t="s">
        <v>123</v>
      </c>
      <c r="N514" s="54" t="s">
        <v>123</v>
      </c>
      <c r="O514" s="1"/>
      <c r="P514" s="54" t="s">
        <v>123</v>
      </c>
      <c r="Q514" s="1"/>
      <c r="R514" s="54" t="s">
        <v>123</v>
      </c>
      <c r="S514" s="55" t="s">
        <v>123</v>
      </c>
      <c r="T514" s="1"/>
      <c r="U514" s="54" t="s">
        <v>123</v>
      </c>
      <c r="V514" s="54" t="s">
        <v>123</v>
      </c>
      <c r="W514" s="54" t="s">
        <v>123</v>
      </c>
      <c r="X514" s="1"/>
      <c r="Y514" s="54" t="s">
        <v>123</v>
      </c>
      <c r="Z514" s="54" t="s">
        <v>123</v>
      </c>
      <c r="AA514" s="54" t="s">
        <v>123</v>
      </c>
      <c r="AB514" s="54" t="s">
        <v>123</v>
      </c>
      <c r="AC514" s="54" t="s">
        <v>123</v>
      </c>
      <c r="AD514" s="54" t="s">
        <v>123</v>
      </c>
      <c r="AE514" s="54" t="s">
        <v>123</v>
      </c>
      <c r="AF514" s="54" t="s">
        <v>123</v>
      </c>
      <c r="AG514" s="1"/>
      <c r="AH514" s="54" t="s">
        <v>123</v>
      </c>
      <c r="AI514" s="54" t="s">
        <v>123</v>
      </c>
      <c r="AJ514" s="1"/>
      <c r="AK514" s="1"/>
      <c r="AL514" s="54" t="s">
        <v>123</v>
      </c>
      <c r="AM514" s="1"/>
      <c r="AN514" s="54" t="s">
        <v>123</v>
      </c>
      <c r="AO514" s="1"/>
      <c r="AP514" s="54" t="s">
        <v>123</v>
      </c>
      <c r="AQ514" s="1"/>
      <c r="AR514" s="1"/>
      <c r="AS514" s="1"/>
    </row>
    <row r="515" spans="1:45" x14ac:dyDescent="0.3">
      <c r="A515" s="1" t="str">
        <f t="shared" si="6"/>
        <v>Digitalizaciones de la institución [Museo Pedagógico y del Niño de Castilla-La Mancha]</v>
      </c>
      <c r="B515" s="1" t="s">
        <v>1153</v>
      </c>
      <c r="C515" s="1" t="s">
        <v>38</v>
      </c>
      <c r="D515" s="1" t="s">
        <v>854</v>
      </c>
      <c r="E515" s="1" t="s">
        <v>371</v>
      </c>
      <c r="F515" s="56" t="s">
        <v>115</v>
      </c>
      <c r="G515" s="8" t="s">
        <v>15</v>
      </c>
      <c r="H515" s="8" t="s">
        <v>66</v>
      </c>
      <c r="I515" s="8" t="s">
        <v>66</v>
      </c>
      <c r="J515" s="11" t="s">
        <v>123</v>
      </c>
      <c r="K515" s="11" t="s">
        <v>123</v>
      </c>
      <c r="L515" s="11" t="s">
        <v>123</v>
      </c>
      <c r="M515" s="54" t="s">
        <v>123</v>
      </c>
      <c r="N515" s="54" t="s">
        <v>123</v>
      </c>
      <c r="O515" s="1"/>
      <c r="P515" s="54" t="s">
        <v>123</v>
      </c>
      <c r="Q515" s="1"/>
      <c r="R515" s="54" t="s">
        <v>123</v>
      </c>
      <c r="S515" s="55" t="s">
        <v>123</v>
      </c>
      <c r="T515" s="1"/>
      <c r="U515" s="54" t="s">
        <v>123</v>
      </c>
      <c r="V515" s="54" t="s">
        <v>123</v>
      </c>
      <c r="W515" s="54" t="s">
        <v>123</v>
      </c>
      <c r="X515" s="1"/>
      <c r="Y515" s="54" t="s">
        <v>123</v>
      </c>
      <c r="Z515" s="54" t="s">
        <v>123</v>
      </c>
      <c r="AA515" s="54" t="s">
        <v>123</v>
      </c>
      <c r="AB515" s="54" t="s">
        <v>123</v>
      </c>
      <c r="AC515" s="54" t="s">
        <v>123</v>
      </c>
      <c r="AD515" s="54" t="s">
        <v>123</v>
      </c>
      <c r="AE515" s="54" t="s">
        <v>123</v>
      </c>
      <c r="AF515" s="54" t="s">
        <v>123</v>
      </c>
      <c r="AG515" s="1"/>
      <c r="AH515" s="54" t="s">
        <v>123</v>
      </c>
      <c r="AI515" s="54" t="s">
        <v>123</v>
      </c>
      <c r="AJ515" s="1"/>
      <c r="AK515" s="1"/>
      <c r="AL515" s="54" t="s">
        <v>123</v>
      </c>
      <c r="AM515" s="1"/>
      <c r="AN515" s="54" t="s">
        <v>123</v>
      </c>
      <c r="AO515" s="1"/>
      <c r="AP515" s="54" t="s">
        <v>123</v>
      </c>
      <c r="AQ515" s="1"/>
      <c r="AR515" s="1"/>
      <c r="AS515" s="1"/>
    </row>
    <row r="516" spans="1:45" x14ac:dyDescent="0.3">
      <c r="A516" s="1" t="str">
        <f t="shared" si="6"/>
        <v>Digitalizaciones de la institución [Museo Víctor Balaguer]</v>
      </c>
      <c r="B516" s="1" t="s">
        <v>1843</v>
      </c>
      <c r="C516" s="1" t="s">
        <v>38</v>
      </c>
      <c r="D516" s="1" t="s">
        <v>854</v>
      </c>
      <c r="E516" s="1" t="s">
        <v>1576</v>
      </c>
      <c r="F516" s="56" t="s">
        <v>115</v>
      </c>
      <c r="G516" s="8" t="s">
        <v>16</v>
      </c>
      <c r="H516" s="8" t="s">
        <v>80</v>
      </c>
      <c r="I516" s="8" t="s">
        <v>2063</v>
      </c>
      <c r="J516" s="11" t="s">
        <v>123</v>
      </c>
      <c r="K516" s="11" t="s">
        <v>123</v>
      </c>
      <c r="L516" s="11" t="s">
        <v>123</v>
      </c>
      <c r="M516" s="54" t="s">
        <v>123</v>
      </c>
      <c r="N516" s="54" t="s">
        <v>123</v>
      </c>
      <c r="O516" s="1"/>
      <c r="P516" s="54" t="s">
        <v>123</v>
      </c>
      <c r="Q516" s="1"/>
      <c r="R516" s="54" t="s">
        <v>123</v>
      </c>
      <c r="S516" s="55" t="s">
        <v>123</v>
      </c>
      <c r="T516" s="1"/>
      <c r="U516" s="54" t="s">
        <v>123</v>
      </c>
      <c r="V516" s="54" t="s">
        <v>123</v>
      </c>
      <c r="W516" s="54" t="s">
        <v>123</v>
      </c>
      <c r="X516" s="1"/>
      <c r="Y516" s="54" t="s">
        <v>123</v>
      </c>
      <c r="Z516" s="54" t="s">
        <v>123</v>
      </c>
      <c r="AA516" s="54" t="s">
        <v>123</v>
      </c>
      <c r="AB516" s="54" t="s">
        <v>123</v>
      </c>
      <c r="AC516" s="54" t="s">
        <v>123</v>
      </c>
      <c r="AD516" s="54" t="s">
        <v>123</v>
      </c>
      <c r="AE516" s="54" t="s">
        <v>123</v>
      </c>
      <c r="AF516" s="54" t="s">
        <v>123</v>
      </c>
      <c r="AG516" s="1"/>
      <c r="AH516" s="54" t="s">
        <v>123</v>
      </c>
      <c r="AI516" s="54" t="s">
        <v>123</v>
      </c>
      <c r="AJ516" s="1"/>
      <c r="AK516" s="1"/>
      <c r="AL516" s="54" t="s">
        <v>123</v>
      </c>
      <c r="AM516" s="1"/>
      <c r="AN516" s="54" t="s">
        <v>123</v>
      </c>
      <c r="AO516" s="1"/>
      <c r="AP516" s="54" t="s">
        <v>123</v>
      </c>
      <c r="AQ516" s="1"/>
      <c r="AR516" s="1"/>
      <c r="AS516" s="1"/>
    </row>
    <row r="517" spans="1:45" x14ac:dyDescent="0.3">
      <c r="A517" s="1" t="str">
        <f t="shared" si="6"/>
        <v>Digitalizaciones de la institución [Ópera Actual S.L.]</v>
      </c>
      <c r="B517" s="8" t="s">
        <v>1729</v>
      </c>
      <c r="C517" s="1" t="s">
        <v>1467</v>
      </c>
      <c r="D517" s="1" t="s">
        <v>854</v>
      </c>
      <c r="E517" s="1" t="s">
        <v>167</v>
      </c>
      <c r="F517" s="56" t="s">
        <v>115</v>
      </c>
      <c r="G517" s="8" t="s">
        <v>16</v>
      </c>
      <c r="H517" s="8" t="s">
        <v>80</v>
      </c>
      <c r="I517" s="8" t="s">
        <v>80</v>
      </c>
      <c r="J517" s="11" t="s">
        <v>123</v>
      </c>
      <c r="K517" s="11" t="s">
        <v>123</v>
      </c>
      <c r="L517" s="11" t="s">
        <v>123</v>
      </c>
      <c r="M517" s="54" t="s">
        <v>123</v>
      </c>
      <c r="N517" s="54" t="s">
        <v>123</v>
      </c>
      <c r="O517" s="1"/>
      <c r="P517" s="54" t="s">
        <v>123</v>
      </c>
      <c r="Q517" s="1"/>
      <c r="R517" s="54" t="s">
        <v>123</v>
      </c>
      <c r="S517" s="55" t="s">
        <v>123</v>
      </c>
      <c r="T517" s="1"/>
      <c r="U517" s="54" t="s">
        <v>123</v>
      </c>
      <c r="V517" s="54" t="s">
        <v>123</v>
      </c>
      <c r="W517" s="54" t="s">
        <v>123</v>
      </c>
      <c r="X517" s="1"/>
      <c r="Y517" s="54" t="s">
        <v>123</v>
      </c>
      <c r="Z517" s="54" t="s">
        <v>123</v>
      </c>
      <c r="AA517" s="54" t="s">
        <v>123</v>
      </c>
      <c r="AB517" s="54" t="s">
        <v>123</v>
      </c>
      <c r="AC517" s="54" t="s">
        <v>123</v>
      </c>
      <c r="AD517" s="54" t="s">
        <v>123</v>
      </c>
      <c r="AE517" s="54" t="s">
        <v>123</v>
      </c>
      <c r="AF517" s="54" t="s">
        <v>123</v>
      </c>
      <c r="AG517" s="1"/>
      <c r="AH517" s="54" t="s">
        <v>123</v>
      </c>
      <c r="AI517" s="54" t="s">
        <v>123</v>
      </c>
      <c r="AJ517" s="1"/>
      <c r="AK517" s="1"/>
      <c r="AL517" s="54" t="s">
        <v>123</v>
      </c>
      <c r="AM517" s="1"/>
      <c r="AN517" s="54" t="s">
        <v>123</v>
      </c>
      <c r="AO517" s="1"/>
      <c r="AP517" s="54" t="s">
        <v>123</v>
      </c>
      <c r="AQ517" s="1"/>
      <c r="AR517" s="1"/>
      <c r="AS517" s="1"/>
    </row>
    <row r="518" spans="1:45" x14ac:dyDescent="0.3">
      <c r="A518" s="1" t="str">
        <f t="shared" si="6"/>
        <v>Digitalizaciones de la institución [Parlamento de Cataluña. Área de Búsqueda, Producción Documental y Biblioteca]</v>
      </c>
      <c r="B518" s="1" t="s">
        <v>1892</v>
      </c>
      <c r="C518" s="1" t="s">
        <v>1882</v>
      </c>
      <c r="D518" s="1" t="s">
        <v>854</v>
      </c>
      <c r="E518" s="1" t="s">
        <v>599</v>
      </c>
      <c r="F518" s="56" t="s">
        <v>115</v>
      </c>
      <c r="G518" s="8" t="s">
        <v>16</v>
      </c>
      <c r="H518" s="8" t="s">
        <v>80</v>
      </c>
      <c r="I518" s="8" t="s">
        <v>80</v>
      </c>
      <c r="J518" s="11" t="s">
        <v>123</v>
      </c>
      <c r="K518" s="11" t="s">
        <v>123</v>
      </c>
      <c r="L518" s="11" t="s">
        <v>123</v>
      </c>
      <c r="M518" s="54" t="s">
        <v>123</v>
      </c>
      <c r="N518" s="54" t="s">
        <v>123</v>
      </c>
      <c r="O518" s="1"/>
      <c r="P518" s="54" t="s">
        <v>123</v>
      </c>
      <c r="Q518" s="1"/>
      <c r="R518" s="54" t="s">
        <v>123</v>
      </c>
      <c r="S518" s="55" t="s">
        <v>123</v>
      </c>
      <c r="T518" s="1"/>
      <c r="U518" s="54" t="s">
        <v>123</v>
      </c>
      <c r="V518" s="54" t="s">
        <v>123</v>
      </c>
      <c r="W518" s="54" t="s">
        <v>123</v>
      </c>
      <c r="X518" s="1"/>
      <c r="Y518" s="54" t="s">
        <v>123</v>
      </c>
      <c r="Z518" s="54" t="s">
        <v>123</v>
      </c>
      <c r="AA518" s="54" t="s">
        <v>123</v>
      </c>
      <c r="AB518" s="54" t="s">
        <v>123</v>
      </c>
      <c r="AC518" s="54" t="s">
        <v>123</v>
      </c>
      <c r="AD518" s="54" t="s">
        <v>123</v>
      </c>
      <c r="AE518" s="54" t="s">
        <v>123</v>
      </c>
      <c r="AF518" s="54" t="s">
        <v>123</v>
      </c>
      <c r="AG518" s="1"/>
      <c r="AH518" s="54" t="s">
        <v>123</v>
      </c>
      <c r="AI518" s="54" t="s">
        <v>123</v>
      </c>
      <c r="AJ518" s="1"/>
      <c r="AK518" s="1"/>
      <c r="AL518" s="54" t="s">
        <v>123</v>
      </c>
      <c r="AM518" s="1"/>
      <c r="AN518" s="54" t="s">
        <v>123</v>
      </c>
      <c r="AO518" s="1"/>
      <c r="AP518" s="54" t="s">
        <v>123</v>
      </c>
      <c r="AQ518" s="1"/>
      <c r="AR518" s="1"/>
      <c r="AS518" s="1"/>
    </row>
    <row r="519" spans="1:45" x14ac:dyDescent="0.3">
      <c r="A519" s="1" t="str">
        <f t="shared" si="6"/>
        <v>Digitalizaciones de la institución [Parlamento de Cataluña. Biblioteca]</v>
      </c>
      <c r="B519" s="1" t="s">
        <v>2430</v>
      </c>
      <c r="C519" s="1" t="s">
        <v>2049</v>
      </c>
      <c r="D519" s="1" t="s">
        <v>854</v>
      </c>
      <c r="E519" s="1" t="s">
        <v>1576</v>
      </c>
      <c r="F519" s="56" t="s">
        <v>115</v>
      </c>
      <c r="G519" s="8" t="s">
        <v>16</v>
      </c>
      <c r="H519" s="8" t="s">
        <v>80</v>
      </c>
      <c r="I519" s="8" t="s">
        <v>80</v>
      </c>
      <c r="J519" s="11" t="s">
        <v>123</v>
      </c>
      <c r="K519" s="11" t="s">
        <v>123</v>
      </c>
      <c r="L519" s="11" t="s">
        <v>123</v>
      </c>
      <c r="M519" s="54" t="s">
        <v>123</v>
      </c>
      <c r="N519" s="54" t="s">
        <v>123</v>
      </c>
      <c r="O519" s="1"/>
      <c r="P519" s="54" t="s">
        <v>123</v>
      </c>
      <c r="Q519" s="1"/>
      <c r="R519" s="54" t="s">
        <v>123</v>
      </c>
      <c r="S519" s="55" t="s">
        <v>123</v>
      </c>
      <c r="T519" s="1"/>
      <c r="U519" s="54" t="s">
        <v>123</v>
      </c>
      <c r="V519" s="54" t="s">
        <v>123</v>
      </c>
      <c r="W519" s="54" t="s">
        <v>123</v>
      </c>
      <c r="X519" s="1"/>
      <c r="Y519" s="54" t="s">
        <v>123</v>
      </c>
      <c r="Z519" s="54" t="s">
        <v>123</v>
      </c>
      <c r="AA519" s="54" t="s">
        <v>123</v>
      </c>
      <c r="AB519" s="54" t="s">
        <v>123</v>
      </c>
      <c r="AC519" s="54" t="s">
        <v>123</v>
      </c>
      <c r="AD519" s="54" t="s">
        <v>123</v>
      </c>
      <c r="AE519" s="54" t="s">
        <v>123</v>
      </c>
      <c r="AF519" s="54" t="s">
        <v>123</v>
      </c>
      <c r="AG519" s="1"/>
      <c r="AH519" s="54" t="s">
        <v>123</v>
      </c>
      <c r="AI519" s="54" t="s">
        <v>123</v>
      </c>
      <c r="AJ519" s="1"/>
      <c r="AK519" s="1"/>
      <c r="AL519" s="54" t="s">
        <v>123</v>
      </c>
      <c r="AM519" s="1"/>
      <c r="AN519" s="54" t="s">
        <v>123</v>
      </c>
      <c r="AO519" s="1"/>
      <c r="AP519" s="54" t="s">
        <v>123</v>
      </c>
      <c r="AQ519" s="1"/>
      <c r="AR519" s="1"/>
      <c r="AS519" s="1"/>
    </row>
    <row r="520" spans="1:45" ht="28.8" x14ac:dyDescent="0.3">
      <c r="A520" s="1" t="str">
        <f t="shared" si="6"/>
        <v>Digitalizaciones de la institución [Parlamento de Galicia. Biblioteca]</v>
      </c>
      <c r="B520" s="1" t="s">
        <v>1917</v>
      </c>
      <c r="C520" s="1" t="s">
        <v>1882</v>
      </c>
      <c r="D520" s="1" t="s">
        <v>854</v>
      </c>
      <c r="E520" s="1" t="s">
        <v>646</v>
      </c>
      <c r="F520" s="56" t="s">
        <v>115</v>
      </c>
      <c r="G520" s="8" t="s">
        <v>2</v>
      </c>
      <c r="H520" s="8" t="s">
        <v>89</v>
      </c>
      <c r="I520" s="8" t="s">
        <v>139</v>
      </c>
      <c r="J520" s="11" t="s">
        <v>123</v>
      </c>
      <c r="K520" s="11" t="s">
        <v>123</v>
      </c>
      <c r="L520" s="11" t="s">
        <v>123</v>
      </c>
      <c r="M520" s="54" t="s">
        <v>123</v>
      </c>
      <c r="N520" s="54" t="s">
        <v>123</v>
      </c>
      <c r="O520" s="1"/>
      <c r="P520" s="54" t="s">
        <v>123</v>
      </c>
      <c r="Q520" s="1"/>
      <c r="R520" s="54" t="s">
        <v>123</v>
      </c>
      <c r="S520" s="55" t="s">
        <v>123</v>
      </c>
      <c r="T520" s="1"/>
      <c r="U520" s="54" t="s">
        <v>123</v>
      </c>
      <c r="V520" s="54" t="s">
        <v>123</v>
      </c>
      <c r="W520" s="54" t="s">
        <v>123</v>
      </c>
      <c r="X520" s="1"/>
      <c r="Y520" s="54" t="s">
        <v>123</v>
      </c>
      <c r="Z520" s="54" t="s">
        <v>123</v>
      </c>
      <c r="AA520" s="54" t="s">
        <v>123</v>
      </c>
      <c r="AB520" s="54" t="s">
        <v>123</v>
      </c>
      <c r="AC520" s="54" t="s">
        <v>123</v>
      </c>
      <c r="AD520" s="54" t="s">
        <v>123</v>
      </c>
      <c r="AE520" s="54" t="s">
        <v>123</v>
      </c>
      <c r="AF520" s="54" t="s">
        <v>123</v>
      </c>
      <c r="AG520" s="1"/>
      <c r="AH520" s="54" t="s">
        <v>123</v>
      </c>
      <c r="AI520" s="54" t="s">
        <v>123</v>
      </c>
      <c r="AJ520" s="1"/>
      <c r="AK520" s="1"/>
      <c r="AL520" s="54" t="s">
        <v>123</v>
      </c>
      <c r="AM520" s="1"/>
      <c r="AN520" s="54" t="s">
        <v>123</v>
      </c>
      <c r="AO520" s="1"/>
      <c r="AP520" s="54" t="s">
        <v>123</v>
      </c>
      <c r="AQ520" s="1"/>
      <c r="AR520" s="1"/>
      <c r="AS520" s="1"/>
    </row>
    <row r="521" spans="1:45" x14ac:dyDescent="0.3">
      <c r="A521" s="1" t="str">
        <f t="shared" si="6"/>
        <v>Digitalizaciones de la institución [Parlamento vasco]</v>
      </c>
      <c r="B521" s="1" t="s">
        <v>1768</v>
      </c>
      <c r="C521" s="1" t="s">
        <v>1882</v>
      </c>
      <c r="D521" s="1" t="s">
        <v>854</v>
      </c>
      <c r="E521" s="1" t="s">
        <v>309</v>
      </c>
      <c r="F521" s="56" t="s">
        <v>115</v>
      </c>
      <c r="G521" s="8" t="s">
        <v>17</v>
      </c>
      <c r="H521" s="8" t="s">
        <v>97</v>
      </c>
      <c r="I521" s="8" t="s">
        <v>2054</v>
      </c>
      <c r="J521" s="11" t="s">
        <v>123</v>
      </c>
      <c r="K521" s="11" t="s">
        <v>123</v>
      </c>
      <c r="L521" s="11" t="s">
        <v>123</v>
      </c>
      <c r="M521" s="54" t="s">
        <v>123</v>
      </c>
      <c r="N521" s="54" t="s">
        <v>123</v>
      </c>
      <c r="O521" s="1"/>
      <c r="P521" s="54" t="s">
        <v>123</v>
      </c>
      <c r="Q521" s="1"/>
      <c r="R521" s="54" t="s">
        <v>123</v>
      </c>
      <c r="S521" s="55" t="s">
        <v>123</v>
      </c>
      <c r="T521" s="1"/>
      <c r="U521" s="54" t="s">
        <v>123</v>
      </c>
      <c r="V521" s="54" t="s">
        <v>123</v>
      </c>
      <c r="W521" s="54" t="s">
        <v>123</v>
      </c>
      <c r="X521" s="1"/>
      <c r="Y521" s="54" t="s">
        <v>123</v>
      </c>
      <c r="Z521" s="54" t="s">
        <v>123</v>
      </c>
      <c r="AA521" s="54" t="s">
        <v>123</v>
      </c>
      <c r="AB521" s="54" t="s">
        <v>123</v>
      </c>
      <c r="AC521" s="54" t="s">
        <v>123</v>
      </c>
      <c r="AD521" s="54" t="s">
        <v>123</v>
      </c>
      <c r="AE521" s="54" t="s">
        <v>123</v>
      </c>
      <c r="AF521" s="54" t="s">
        <v>123</v>
      </c>
      <c r="AG521" s="1"/>
      <c r="AH521" s="54" t="s">
        <v>123</v>
      </c>
      <c r="AI521" s="54" t="s">
        <v>123</v>
      </c>
      <c r="AJ521" s="1"/>
      <c r="AK521" s="1"/>
      <c r="AL521" s="54" t="s">
        <v>123</v>
      </c>
      <c r="AM521" s="1"/>
      <c r="AN521" s="54" t="s">
        <v>123</v>
      </c>
      <c r="AO521" s="1"/>
      <c r="AP521" s="54" t="s">
        <v>123</v>
      </c>
      <c r="AQ521" s="1"/>
      <c r="AR521" s="1"/>
      <c r="AS521" s="1"/>
    </row>
    <row r="522" spans="1:45" x14ac:dyDescent="0.3">
      <c r="A522" s="1" t="str">
        <f t="shared" si="6"/>
        <v>Digitalizaciones de la institución [Partido Comunista de España]</v>
      </c>
      <c r="B522" s="8" t="s">
        <v>1728</v>
      </c>
      <c r="C522" s="1" t="s">
        <v>49</v>
      </c>
      <c r="D522" s="1" t="s">
        <v>854</v>
      </c>
      <c r="E522" s="1" t="s">
        <v>167</v>
      </c>
      <c r="F522" s="56" t="s">
        <v>115</v>
      </c>
      <c r="G522" s="8" t="s">
        <v>93</v>
      </c>
      <c r="H522" s="8" t="s">
        <v>6</v>
      </c>
      <c r="I522" s="8" t="s">
        <v>6</v>
      </c>
      <c r="J522" s="11" t="s">
        <v>123</v>
      </c>
      <c r="K522" s="11" t="s">
        <v>123</v>
      </c>
      <c r="L522" s="11" t="s">
        <v>123</v>
      </c>
      <c r="M522" s="54" t="s">
        <v>123</v>
      </c>
      <c r="N522" s="54" t="s">
        <v>123</v>
      </c>
      <c r="O522" s="1"/>
      <c r="P522" s="54" t="s">
        <v>123</v>
      </c>
      <c r="Q522" s="1"/>
      <c r="R522" s="54" t="s">
        <v>123</v>
      </c>
      <c r="S522" s="55" t="s">
        <v>123</v>
      </c>
      <c r="T522" s="1"/>
      <c r="U522" s="54" t="s">
        <v>123</v>
      </c>
      <c r="V522" s="54" t="s">
        <v>123</v>
      </c>
      <c r="W522" s="54" t="s">
        <v>123</v>
      </c>
      <c r="X522" s="1"/>
      <c r="Y522" s="54" t="s">
        <v>123</v>
      </c>
      <c r="Z522" s="54" t="s">
        <v>123</v>
      </c>
      <c r="AA522" s="54" t="s">
        <v>123</v>
      </c>
      <c r="AB522" s="54" t="s">
        <v>123</v>
      </c>
      <c r="AC522" s="54" t="s">
        <v>123</v>
      </c>
      <c r="AD522" s="54" t="s">
        <v>123</v>
      </c>
      <c r="AE522" s="54" t="s">
        <v>123</v>
      </c>
      <c r="AF522" s="54" t="s">
        <v>123</v>
      </c>
      <c r="AG522" s="1"/>
      <c r="AH522" s="54" t="s">
        <v>123</v>
      </c>
      <c r="AI522" s="54" t="s">
        <v>123</v>
      </c>
      <c r="AJ522" s="1"/>
      <c r="AK522" s="1"/>
      <c r="AL522" s="54" t="s">
        <v>123</v>
      </c>
      <c r="AM522" s="1"/>
      <c r="AN522" s="54" t="s">
        <v>123</v>
      </c>
      <c r="AO522" s="1"/>
      <c r="AP522" s="54" t="s">
        <v>123</v>
      </c>
      <c r="AQ522" s="1"/>
      <c r="AR522" s="1"/>
      <c r="AS522" s="1"/>
    </row>
    <row r="523" spans="1:45" x14ac:dyDescent="0.3">
      <c r="A523" s="1" t="str">
        <f t="shared" si="6"/>
        <v>Digitalizaciones de la institución [Pellagofio Ediciones S.L.U.]</v>
      </c>
      <c r="B523" s="1" t="s">
        <v>960</v>
      </c>
      <c r="C523" s="1" t="s">
        <v>1467</v>
      </c>
      <c r="D523" s="1" t="s">
        <v>854</v>
      </c>
      <c r="E523" s="1" t="s">
        <v>881</v>
      </c>
      <c r="F523" s="56" t="s">
        <v>115</v>
      </c>
      <c r="G523" s="8" t="s">
        <v>20</v>
      </c>
      <c r="H523" s="8" t="s">
        <v>65</v>
      </c>
      <c r="I523" s="8" t="s">
        <v>1420</v>
      </c>
      <c r="J523" s="11" t="s">
        <v>123</v>
      </c>
      <c r="K523" s="11" t="s">
        <v>123</v>
      </c>
      <c r="L523" s="11" t="s">
        <v>123</v>
      </c>
      <c r="M523" s="54" t="s">
        <v>123</v>
      </c>
      <c r="N523" s="54" t="s">
        <v>123</v>
      </c>
      <c r="O523" s="1"/>
      <c r="P523" s="54" t="s">
        <v>123</v>
      </c>
      <c r="Q523" s="1"/>
      <c r="R523" s="54" t="s">
        <v>123</v>
      </c>
      <c r="S523" s="55" t="s">
        <v>123</v>
      </c>
      <c r="T523" s="1"/>
      <c r="U523" s="54" t="s">
        <v>123</v>
      </c>
      <c r="V523" s="54" t="s">
        <v>123</v>
      </c>
      <c r="W523" s="54" t="s">
        <v>123</v>
      </c>
      <c r="X523" s="1"/>
      <c r="Y523" s="54" t="s">
        <v>123</v>
      </c>
      <c r="Z523" s="54" t="s">
        <v>123</v>
      </c>
      <c r="AA523" s="54" t="s">
        <v>123</v>
      </c>
      <c r="AB523" s="54" t="s">
        <v>123</v>
      </c>
      <c r="AC523" s="54" t="s">
        <v>123</v>
      </c>
      <c r="AD523" s="54" t="s">
        <v>123</v>
      </c>
      <c r="AE523" s="54" t="s">
        <v>123</v>
      </c>
      <c r="AF523" s="54" t="s">
        <v>123</v>
      </c>
      <c r="AG523" s="1"/>
      <c r="AH523" s="54" t="s">
        <v>123</v>
      </c>
      <c r="AI523" s="54" t="s">
        <v>123</v>
      </c>
      <c r="AJ523" s="1"/>
      <c r="AK523" s="1"/>
      <c r="AL523" s="54" t="s">
        <v>123</v>
      </c>
      <c r="AM523" s="1"/>
      <c r="AN523" s="54" t="s">
        <v>123</v>
      </c>
      <c r="AO523" s="1"/>
      <c r="AP523" s="54" t="s">
        <v>123</v>
      </c>
      <c r="AQ523" s="1"/>
      <c r="AR523" s="1"/>
      <c r="AS523" s="1"/>
    </row>
    <row r="524" spans="1:45" x14ac:dyDescent="0.3">
      <c r="A524" s="61" t="str">
        <f t="shared" si="6"/>
        <v>Digitalizaciones de la institución [PROMECAL]</v>
      </c>
      <c r="B524" s="45" t="s">
        <v>1727</v>
      </c>
      <c r="C524" s="46" t="s">
        <v>1467</v>
      </c>
      <c r="D524" s="1" t="s">
        <v>854</v>
      </c>
      <c r="E524" s="61" t="s">
        <v>167</v>
      </c>
      <c r="F524" s="56" t="s">
        <v>115</v>
      </c>
      <c r="G524" s="8" t="s">
        <v>9</v>
      </c>
      <c r="H524" s="8" t="s">
        <v>72</v>
      </c>
      <c r="I524" s="8" t="s">
        <v>72</v>
      </c>
      <c r="J524" s="11" t="s">
        <v>123</v>
      </c>
      <c r="K524" s="11" t="s">
        <v>123</v>
      </c>
      <c r="L524" s="11" t="s">
        <v>123</v>
      </c>
      <c r="M524" s="54" t="s">
        <v>123</v>
      </c>
      <c r="N524" s="54" t="s">
        <v>123</v>
      </c>
      <c r="O524" s="1"/>
      <c r="P524" s="54" t="s">
        <v>123</v>
      </c>
      <c r="Q524" s="1"/>
      <c r="R524" s="54" t="s">
        <v>123</v>
      </c>
      <c r="S524" s="55" t="s">
        <v>123</v>
      </c>
      <c r="T524" s="1"/>
      <c r="U524" s="54" t="s">
        <v>123</v>
      </c>
      <c r="V524" s="54" t="s">
        <v>123</v>
      </c>
      <c r="W524" s="54" t="s">
        <v>123</v>
      </c>
      <c r="X524" s="1"/>
      <c r="Y524" s="54" t="s">
        <v>123</v>
      </c>
      <c r="Z524" s="54" t="s">
        <v>123</v>
      </c>
      <c r="AA524" s="54" t="s">
        <v>123</v>
      </c>
      <c r="AB524" s="54" t="s">
        <v>123</v>
      </c>
      <c r="AC524" s="54" t="s">
        <v>123</v>
      </c>
      <c r="AD524" s="54" t="s">
        <v>123</v>
      </c>
      <c r="AE524" s="54" t="s">
        <v>123</v>
      </c>
      <c r="AF524" s="54" t="s">
        <v>123</v>
      </c>
      <c r="AG524" s="1"/>
      <c r="AH524" s="54" t="s">
        <v>123</v>
      </c>
      <c r="AI524" s="54" t="s">
        <v>123</v>
      </c>
      <c r="AJ524" s="1"/>
      <c r="AK524" s="1"/>
      <c r="AL524" s="54" t="s">
        <v>123</v>
      </c>
      <c r="AM524" s="1"/>
      <c r="AN524" s="54" t="s">
        <v>123</v>
      </c>
      <c r="AO524" s="1"/>
      <c r="AP524" s="54" t="s">
        <v>123</v>
      </c>
      <c r="AQ524" s="1"/>
      <c r="AR524" s="1"/>
      <c r="AS524" s="1"/>
    </row>
    <row r="525" spans="1:45" x14ac:dyDescent="0.3">
      <c r="A525" s="1" t="str">
        <f t="shared" si="6"/>
        <v>Digitalizaciones de la institución [Provincia Franciscana de Cartagena (Murcia). Archivo]</v>
      </c>
      <c r="B525" s="1" t="s">
        <v>1943</v>
      </c>
      <c r="C525" s="1" t="s">
        <v>29</v>
      </c>
      <c r="D525" s="1" t="s">
        <v>854</v>
      </c>
      <c r="E525" s="1" t="s">
        <v>1132</v>
      </c>
      <c r="F525" s="56" t="s">
        <v>115</v>
      </c>
      <c r="G525" s="8" t="s">
        <v>94</v>
      </c>
      <c r="H525" s="8" t="s">
        <v>12</v>
      </c>
      <c r="I525" s="8" t="s">
        <v>2057</v>
      </c>
      <c r="J525" s="11" t="s">
        <v>123</v>
      </c>
      <c r="K525" s="11" t="s">
        <v>123</v>
      </c>
      <c r="L525" s="11" t="s">
        <v>123</v>
      </c>
      <c r="M525" s="54" t="s">
        <v>123</v>
      </c>
      <c r="N525" s="54" t="s">
        <v>123</v>
      </c>
      <c r="O525" s="1"/>
      <c r="P525" s="54" t="s">
        <v>123</v>
      </c>
      <c r="Q525" s="1"/>
      <c r="R525" s="54" t="s">
        <v>123</v>
      </c>
      <c r="S525" s="55" t="s">
        <v>123</v>
      </c>
      <c r="T525" s="1"/>
      <c r="U525" s="54" t="s">
        <v>123</v>
      </c>
      <c r="V525" s="54" t="s">
        <v>123</v>
      </c>
      <c r="W525" s="54" t="s">
        <v>123</v>
      </c>
      <c r="X525" s="1"/>
      <c r="Y525" s="54" t="s">
        <v>123</v>
      </c>
      <c r="Z525" s="54" t="s">
        <v>123</v>
      </c>
      <c r="AA525" s="54" t="s">
        <v>123</v>
      </c>
      <c r="AB525" s="54" t="s">
        <v>123</v>
      </c>
      <c r="AC525" s="54" t="s">
        <v>123</v>
      </c>
      <c r="AD525" s="54" t="s">
        <v>123</v>
      </c>
      <c r="AE525" s="54" t="s">
        <v>123</v>
      </c>
      <c r="AF525" s="54" t="s">
        <v>123</v>
      </c>
      <c r="AG525" s="1"/>
      <c r="AH525" s="54" t="s">
        <v>123</v>
      </c>
      <c r="AI525" s="54" t="s">
        <v>123</v>
      </c>
      <c r="AJ525" s="1"/>
      <c r="AK525" s="1"/>
      <c r="AL525" s="54" t="s">
        <v>123</v>
      </c>
      <c r="AM525" s="1"/>
      <c r="AN525" s="54" t="s">
        <v>123</v>
      </c>
      <c r="AO525" s="1"/>
      <c r="AP525" s="54" t="s">
        <v>123</v>
      </c>
      <c r="AQ525" s="1"/>
      <c r="AR525" s="1"/>
      <c r="AS525" s="1"/>
    </row>
    <row r="526" spans="1:45" x14ac:dyDescent="0.3">
      <c r="A526" s="1" t="str">
        <f t="shared" si="6"/>
        <v>Digitalizaciones de la institución [Provincia Franciscana de Cartagena. Biblioteca]</v>
      </c>
      <c r="B526" s="1" t="s">
        <v>1942</v>
      </c>
      <c r="C526" s="1" t="s">
        <v>29</v>
      </c>
      <c r="D526" s="1" t="s">
        <v>854</v>
      </c>
      <c r="E526" s="1" t="s">
        <v>1132</v>
      </c>
      <c r="F526" s="56" t="s">
        <v>115</v>
      </c>
      <c r="G526" s="8" t="s">
        <v>94</v>
      </c>
      <c r="H526" s="8" t="s">
        <v>12</v>
      </c>
      <c r="I526" s="8" t="s">
        <v>2057</v>
      </c>
      <c r="J526" s="11" t="s">
        <v>123</v>
      </c>
      <c r="K526" s="11" t="s">
        <v>123</v>
      </c>
      <c r="L526" s="11" t="s">
        <v>123</v>
      </c>
      <c r="M526" s="54" t="s">
        <v>123</v>
      </c>
      <c r="N526" s="54" t="s">
        <v>123</v>
      </c>
      <c r="O526" s="1"/>
      <c r="P526" s="54" t="s">
        <v>123</v>
      </c>
      <c r="Q526" s="1"/>
      <c r="R526" s="54" t="s">
        <v>123</v>
      </c>
      <c r="S526" s="55" t="s">
        <v>123</v>
      </c>
      <c r="T526" s="1"/>
      <c r="U526" s="54" t="s">
        <v>123</v>
      </c>
      <c r="V526" s="54" t="s">
        <v>123</v>
      </c>
      <c r="W526" s="54" t="s">
        <v>123</v>
      </c>
      <c r="X526" s="1"/>
      <c r="Y526" s="54" t="s">
        <v>123</v>
      </c>
      <c r="Z526" s="54" t="s">
        <v>123</v>
      </c>
      <c r="AA526" s="54" t="s">
        <v>123</v>
      </c>
      <c r="AB526" s="54" t="s">
        <v>123</v>
      </c>
      <c r="AC526" s="54" t="s">
        <v>123</v>
      </c>
      <c r="AD526" s="54" t="s">
        <v>123</v>
      </c>
      <c r="AE526" s="54" t="s">
        <v>123</v>
      </c>
      <c r="AF526" s="54" t="s">
        <v>123</v>
      </c>
      <c r="AG526" s="1"/>
      <c r="AH526" s="54" t="s">
        <v>123</v>
      </c>
      <c r="AI526" s="54" t="s">
        <v>123</v>
      </c>
      <c r="AJ526" s="1"/>
      <c r="AK526" s="1"/>
      <c r="AL526" s="54" t="s">
        <v>123</v>
      </c>
      <c r="AM526" s="1"/>
      <c r="AN526" s="54" t="s">
        <v>123</v>
      </c>
      <c r="AO526" s="1"/>
      <c r="AP526" s="54" t="s">
        <v>123</v>
      </c>
      <c r="AQ526" s="1"/>
      <c r="AR526" s="1"/>
      <c r="AS526" s="1"/>
    </row>
    <row r="527" spans="1:45" x14ac:dyDescent="0.3">
      <c r="A527" s="1" t="str">
        <f t="shared" si="6"/>
        <v>Digitalizaciones de la institución [Real Academia de Bellas Artes de Granada]</v>
      </c>
      <c r="B527" s="1" t="s">
        <v>644</v>
      </c>
      <c r="C527" s="1" t="s">
        <v>41</v>
      </c>
      <c r="D527" s="1" t="s">
        <v>854</v>
      </c>
      <c r="E527" s="1" t="s">
        <v>620</v>
      </c>
      <c r="F527" s="56" t="s">
        <v>115</v>
      </c>
      <c r="G527" s="8" t="s">
        <v>4</v>
      </c>
      <c r="H527" s="8" t="s">
        <v>55</v>
      </c>
      <c r="I527" s="8" t="s">
        <v>55</v>
      </c>
      <c r="J527" s="11" t="s">
        <v>123</v>
      </c>
      <c r="K527" s="11" t="s">
        <v>123</v>
      </c>
      <c r="L527" s="11" t="s">
        <v>123</v>
      </c>
      <c r="M527" s="54" t="s">
        <v>123</v>
      </c>
      <c r="N527" s="54" t="s">
        <v>123</v>
      </c>
      <c r="O527" s="1"/>
      <c r="P527" s="54" t="s">
        <v>123</v>
      </c>
      <c r="Q527" s="1"/>
      <c r="R527" s="54" t="s">
        <v>123</v>
      </c>
      <c r="S527" s="55" t="s">
        <v>123</v>
      </c>
      <c r="T527" s="1"/>
      <c r="U527" s="54" t="s">
        <v>123</v>
      </c>
      <c r="V527" s="54" t="s">
        <v>123</v>
      </c>
      <c r="W527" s="54" t="s">
        <v>123</v>
      </c>
      <c r="X527" s="1"/>
      <c r="Y527" s="54" t="s">
        <v>123</v>
      </c>
      <c r="Z527" s="54" t="s">
        <v>123</v>
      </c>
      <c r="AA527" s="54" t="s">
        <v>123</v>
      </c>
      <c r="AB527" s="54" t="s">
        <v>123</v>
      </c>
      <c r="AC527" s="54" t="s">
        <v>123</v>
      </c>
      <c r="AD527" s="54" t="s">
        <v>123</v>
      </c>
      <c r="AE527" s="54" t="s">
        <v>123</v>
      </c>
      <c r="AF527" s="54" t="s">
        <v>123</v>
      </c>
      <c r="AG527" s="1"/>
      <c r="AH527" s="54" t="s">
        <v>123</v>
      </c>
      <c r="AI527" s="54" t="s">
        <v>123</v>
      </c>
      <c r="AJ527" s="1"/>
      <c r="AK527" s="1"/>
      <c r="AL527" s="54" t="s">
        <v>123</v>
      </c>
      <c r="AM527" s="1"/>
      <c r="AN527" s="54" t="s">
        <v>123</v>
      </c>
      <c r="AO527" s="1"/>
      <c r="AP527" s="54" t="s">
        <v>123</v>
      </c>
      <c r="AQ527" s="1"/>
      <c r="AR527" s="1"/>
      <c r="AS527" s="1"/>
    </row>
    <row r="528" spans="1:45" x14ac:dyDescent="0.3">
      <c r="A528" s="1" t="str">
        <f t="shared" si="6"/>
        <v>Digitalizaciones de la institución [Real Academia de Bellas Artes de San Fernando]</v>
      </c>
      <c r="B528" s="1" t="s">
        <v>42</v>
      </c>
      <c r="C528" s="1" t="s">
        <v>41</v>
      </c>
      <c r="D528" s="1" t="s">
        <v>854</v>
      </c>
      <c r="E528" s="1" t="s">
        <v>989</v>
      </c>
      <c r="F528" s="56" t="s">
        <v>115</v>
      </c>
      <c r="G528" s="8" t="s">
        <v>93</v>
      </c>
      <c r="H528" s="8" t="s">
        <v>6</v>
      </c>
      <c r="I528" s="8" t="s">
        <v>6</v>
      </c>
      <c r="J528" s="11" t="s">
        <v>123</v>
      </c>
      <c r="K528" s="11" t="s">
        <v>123</v>
      </c>
      <c r="L528" s="11" t="s">
        <v>123</v>
      </c>
      <c r="M528" s="54" t="s">
        <v>123</v>
      </c>
      <c r="N528" s="54" t="s">
        <v>123</v>
      </c>
      <c r="O528" s="1"/>
      <c r="P528" s="54" t="s">
        <v>123</v>
      </c>
      <c r="Q528" s="1"/>
      <c r="R528" s="54" t="s">
        <v>123</v>
      </c>
      <c r="S528" s="55" t="s">
        <v>123</v>
      </c>
      <c r="T528" s="1"/>
      <c r="U528" s="54" t="s">
        <v>123</v>
      </c>
      <c r="V528" s="54" t="s">
        <v>123</v>
      </c>
      <c r="W528" s="54" t="s">
        <v>123</v>
      </c>
      <c r="X528" s="1"/>
      <c r="Y528" s="54" t="s">
        <v>123</v>
      </c>
      <c r="Z528" s="54" t="s">
        <v>123</v>
      </c>
      <c r="AA528" s="54" t="s">
        <v>123</v>
      </c>
      <c r="AB528" s="54" t="s">
        <v>123</v>
      </c>
      <c r="AC528" s="54" t="s">
        <v>123</v>
      </c>
      <c r="AD528" s="54" t="s">
        <v>123</v>
      </c>
      <c r="AE528" s="54" t="s">
        <v>123</v>
      </c>
      <c r="AF528" s="54" t="s">
        <v>123</v>
      </c>
      <c r="AG528" s="1"/>
      <c r="AH528" s="54" t="s">
        <v>123</v>
      </c>
      <c r="AI528" s="54" t="s">
        <v>123</v>
      </c>
      <c r="AJ528" s="1"/>
      <c r="AK528" s="1"/>
      <c r="AL528" s="54" t="s">
        <v>123</v>
      </c>
      <c r="AM528" s="1"/>
      <c r="AN528" s="54" t="s">
        <v>123</v>
      </c>
      <c r="AO528" s="1"/>
      <c r="AP528" s="54" t="s">
        <v>123</v>
      </c>
      <c r="AQ528" s="1"/>
      <c r="AR528" s="1"/>
      <c r="AS528" s="1"/>
    </row>
    <row r="529" spans="1:45" x14ac:dyDescent="0.3">
      <c r="A529" s="1" t="str">
        <f t="shared" si="6"/>
        <v>Digitalizaciones de la institución [Real Academia de Bellas Artes y Ciencias Históricas de Toledo]</v>
      </c>
      <c r="B529" s="1" t="s">
        <v>1149</v>
      </c>
      <c r="C529" s="1" t="s">
        <v>41</v>
      </c>
      <c r="D529" s="1" t="s">
        <v>854</v>
      </c>
      <c r="E529" s="1" t="s">
        <v>371</v>
      </c>
      <c r="F529" s="56" t="s">
        <v>115</v>
      </c>
      <c r="G529" s="8" t="s">
        <v>15</v>
      </c>
      <c r="H529" s="8" t="s">
        <v>70</v>
      </c>
      <c r="I529" s="8" t="s">
        <v>70</v>
      </c>
      <c r="J529" s="11" t="s">
        <v>123</v>
      </c>
      <c r="K529" s="11" t="s">
        <v>123</v>
      </c>
      <c r="L529" s="11" t="s">
        <v>123</v>
      </c>
      <c r="M529" s="54" t="s">
        <v>123</v>
      </c>
      <c r="N529" s="54" t="s">
        <v>123</v>
      </c>
      <c r="O529" s="1"/>
      <c r="P529" s="54" t="s">
        <v>123</v>
      </c>
      <c r="Q529" s="1"/>
      <c r="R529" s="54" t="s">
        <v>123</v>
      </c>
      <c r="S529" s="55" t="s">
        <v>123</v>
      </c>
      <c r="T529" s="1"/>
      <c r="U529" s="54" t="s">
        <v>123</v>
      </c>
      <c r="V529" s="54" t="s">
        <v>123</v>
      </c>
      <c r="W529" s="54" t="s">
        <v>123</v>
      </c>
      <c r="X529" s="1"/>
      <c r="Y529" s="54" t="s">
        <v>123</v>
      </c>
      <c r="Z529" s="54" t="s">
        <v>123</v>
      </c>
      <c r="AA529" s="54" t="s">
        <v>123</v>
      </c>
      <c r="AB529" s="54" t="s">
        <v>123</v>
      </c>
      <c r="AC529" s="54" t="s">
        <v>123</v>
      </c>
      <c r="AD529" s="54" t="s">
        <v>123</v>
      </c>
      <c r="AE529" s="54" t="s">
        <v>123</v>
      </c>
      <c r="AF529" s="54" t="s">
        <v>123</v>
      </c>
      <c r="AG529" s="1"/>
      <c r="AH529" s="54" t="s">
        <v>123</v>
      </c>
      <c r="AI529" s="54" t="s">
        <v>123</v>
      </c>
      <c r="AJ529" s="1"/>
      <c r="AK529" s="1"/>
      <c r="AL529" s="54" t="s">
        <v>123</v>
      </c>
      <c r="AM529" s="1"/>
      <c r="AN529" s="54" t="s">
        <v>123</v>
      </c>
      <c r="AO529" s="1"/>
      <c r="AP529" s="54" t="s">
        <v>123</v>
      </c>
      <c r="AQ529" s="1"/>
      <c r="AR529" s="1"/>
      <c r="AS529" s="1"/>
    </row>
    <row r="530" spans="1:45" x14ac:dyDescent="0.3">
      <c r="A530" s="1" t="str">
        <f t="shared" si="6"/>
        <v>Digitalizaciones de la institución [Real Academia de Ciencias Exactas, Físicas y Naturales]</v>
      </c>
      <c r="B530" s="1" t="s">
        <v>915</v>
      </c>
      <c r="C530" s="1" t="s">
        <v>41</v>
      </c>
      <c r="D530" s="1" t="s">
        <v>854</v>
      </c>
      <c r="E530" s="1" t="s">
        <v>899</v>
      </c>
      <c r="F530" s="56" t="s">
        <v>115</v>
      </c>
      <c r="G530" s="8" t="s">
        <v>93</v>
      </c>
      <c r="H530" s="8" t="s">
        <v>6</v>
      </c>
      <c r="I530" s="8" t="s">
        <v>6</v>
      </c>
      <c r="J530" s="11" t="s">
        <v>123</v>
      </c>
      <c r="K530" s="11" t="s">
        <v>123</v>
      </c>
      <c r="L530" s="11" t="s">
        <v>123</v>
      </c>
      <c r="M530" s="54" t="s">
        <v>123</v>
      </c>
      <c r="N530" s="54" t="s">
        <v>123</v>
      </c>
      <c r="O530" s="1"/>
      <c r="P530" s="54" t="s">
        <v>123</v>
      </c>
      <c r="Q530" s="1"/>
      <c r="R530" s="54" t="s">
        <v>123</v>
      </c>
      <c r="S530" s="55" t="s">
        <v>123</v>
      </c>
      <c r="T530" s="1"/>
      <c r="U530" s="54" t="s">
        <v>123</v>
      </c>
      <c r="V530" s="54" t="s">
        <v>123</v>
      </c>
      <c r="W530" s="54" t="s">
        <v>123</v>
      </c>
      <c r="X530" s="1"/>
      <c r="Y530" s="54" t="s">
        <v>123</v>
      </c>
      <c r="Z530" s="54" t="s">
        <v>123</v>
      </c>
      <c r="AA530" s="54" t="s">
        <v>123</v>
      </c>
      <c r="AB530" s="54" t="s">
        <v>123</v>
      </c>
      <c r="AC530" s="54" t="s">
        <v>123</v>
      </c>
      <c r="AD530" s="54" t="s">
        <v>123</v>
      </c>
      <c r="AE530" s="54" t="s">
        <v>123</v>
      </c>
      <c r="AF530" s="54" t="s">
        <v>123</v>
      </c>
      <c r="AG530" s="1"/>
      <c r="AH530" s="54" t="s">
        <v>123</v>
      </c>
      <c r="AI530" s="54" t="s">
        <v>123</v>
      </c>
      <c r="AJ530" s="1"/>
      <c r="AK530" s="1"/>
      <c r="AL530" s="54" t="s">
        <v>123</v>
      </c>
      <c r="AM530" s="1"/>
      <c r="AN530" s="54" t="s">
        <v>123</v>
      </c>
      <c r="AO530" s="1"/>
      <c r="AP530" s="54" t="s">
        <v>123</v>
      </c>
      <c r="AQ530" s="1"/>
      <c r="AR530" s="1"/>
      <c r="AS530" s="1"/>
    </row>
    <row r="531" spans="1:45" ht="28.8" x14ac:dyDescent="0.3">
      <c r="A531" s="1" t="str">
        <f t="shared" si="6"/>
        <v>Digitalizaciones de la institución [Real Academia de Historia y Arte de San Quirce (Segovia)]</v>
      </c>
      <c r="B531" s="8" t="s">
        <v>589</v>
      </c>
      <c r="C531" s="1" t="s">
        <v>41</v>
      </c>
      <c r="D531" s="1" t="s">
        <v>854</v>
      </c>
      <c r="E531" s="1" t="s">
        <v>590</v>
      </c>
      <c r="F531" s="56" t="s">
        <v>115</v>
      </c>
      <c r="G531" s="8" t="s">
        <v>9</v>
      </c>
      <c r="H531" s="8" t="s">
        <v>76</v>
      </c>
      <c r="I531" s="8" t="s">
        <v>76</v>
      </c>
      <c r="J531" s="11" t="s">
        <v>123</v>
      </c>
      <c r="K531" s="11" t="s">
        <v>123</v>
      </c>
      <c r="L531" s="11" t="s">
        <v>123</v>
      </c>
      <c r="M531" s="54" t="s">
        <v>123</v>
      </c>
      <c r="N531" s="54" t="s">
        <v>123</v>
      </c>
      <c r="O531" s="1"/>
      <c r="P531" s="54" t="s">
        <v>123</v>
      </c>
      <c r="Q531" s="1"/>
      <c r="R531" s="54" t="s">
        <v>123</v>
      </c>
      <c r="S531" s="55" t="s">
        <v>123</v>
      </c>
      <c r="T531" s="1"/>
      <c r="U531" s="54" t="s">
        <v>123</v>
      </c>
      <c r="V531" s="54" t="s">
        <v>123</v>
      </c>
      <c r="W531" s="54" t="s">
        <v>123</v>
      </c>
      <c r="X531" s="1"/>
      <c r="Y531" s="54" t="s">
        <v>123</v>
      </c>
      <c r="Z531" s="54" t="s">
        <v>123</v>
      </c>
      <c r="AA531" s="54" t="s">
        <v>123</v>
      </c>
      <c r="AB531" s="54" t="s">
        <v>123</v>
      </c>
      <c r="AC531" s="54" t="s">
        <v>123</v>
      </c>
      <c r="AD531" s="54" t="s">
        <v>123</v>
      </c>
      <c r="AE531" s="54" t="s">
        <v>123</v>
      </c>
      <c r="AF531" s="54" t="s">
        <v>123</v>
      </c>
      <c r="AG531" s="1"/>
      <c r="AH531" s="54" t="s">
        <v>123</v>
      </c>
      <c r="AI531" s="54" t="s">
        <v>123</v>
      </c>
      <c r="AJ531" s="1"/>
      <c r="AK531" s="1"/>
      <c r="AL531" s="54" t="s">
        <v>123</v>
      </c>
      <c r="AM531" s="1"/>
      <c r="AN531" s="54" t="s">
        <v>123</v>
      </c>
      <c r="AO531" s="1"/>
      <c r="AP531" s="54" t="s">
        <v>123</v>
      </c>
      <c r="AQ531" s="1"/>
      <c r="AR531" s="1"/>
      <c r="AS531" s="1"/>
    </row>
    <row r="532" spans="1:45" x14ac:dyDescent="0.3">
      <c r="A532" s="1" t="str">
        <f t="shared" ref="A532:A595" si="7">"Digitalizaciones de la institución [" &amp; B532 &amp; "]"</f>
        <v>Digitalizaciones de la institución [Real Academia de Jurisprudencia y Legislación]</v>
      </c>
      <c r="B532" s="8" t="s">
        <v>1670</v>
      </c>
      <c r="C532" s="1" t="s">
        <v>41</v>
      </c>
      <c r="D532" s="1" t="s">
        <v>854</v>
      </c>
      <c r="E532" s="1" t="s">
        <v>163</v>
      </c>
      <c r="F532" s="56" t="s">
        <v>115</v>
      </c>
      <c r="G532" s="8" t="s">
        <v>93</v>
      </c>
      <c r="H532" s="8" t="s">
        <v>6</v>
      </c>
      <c r="I532" s="8" t="s">
        <v>6</v>
      </c>
      <c r="J532" s="11" t="s">
        <v>123</v>
      </c>
      <c r="K532" s="11" t="s">
        <v>123</v>
      </c>
      <c r="L532" s="11" t="s">
        <v>123</v>
      </c>
      <c r="M532" s="54" t="s">
        <v>123</v>
      </c>
      <c r="N532" s="54" t="s">
        <v>123</v>
      </c>
      <c r="O532" s="1"/>
      <c r="P532" s="54" t="s">
        <v>123</v>
      </c>
      <c r="Q532" s="1"/>
      <c r="R532" s="54" t="s">
        <v>123</v>
      </c>
      <c r="S532" s="55" t="s">
        <v>123</v>
      </c>
      <c r="T532" s="1"/>
      <c r="U532" s="54" t="s">
        <v>123</v>
      </c>
      <c r="V532" s="54" t="s">
        <v>123</v>
      </c>
      <c r="W532" s="54" t="s">
        <v>123</v>
      </c>
      <c r="X532" s="1"/>
      <c r="Y532" s="54" t="s">
        <v>123</v>
      </c>
      <c r="Z532" s="54" t="s">
        <v>123</v>
      </c>
      <c r="AA532" s="54" t="s">
        <v>123</v>
      </c>
      <c r="AB532" s="54" t="s">
        <v>123</v>
      </c>
      <c r="AC532" s="54" t="s">
        <v>123</v>
      </c>
      <c r="AD532" s="54" t="s">
        <v>123</v>
      </c>
      <c r="AE532" s="54" t="s">
        <v>123</v>
      </c>
      <c r="AF532" s="54" t="s">
        <v>123</v>
      </c>
      <c r="AG532" s="1"/>
      <c r="AH532" s="54" t="s">
        <v>123</v>
      </c>
      <c r="AI532" s="54" t="s">
        <v>123</v>
      </c>
      <c r="AJ532" s="1"/>
      <c r="AK532" s="1"/>
      <c r="AL532" s="54" t="s">
        <v>123</v>
      </c>
      <c r="AM532" s="1"/>
      <c r="AN532" s="54" t="s">
        <v>123</v>
      </c>
      <c r="AO532" s="1"/>
      <c r="AP532" s="54" t="s">
        <v>123</v>
      </c>
      <c r="AQ532" s="1"/>
      <c r="AR532" s="1"/>
      <c r="AS532" s="1"/>
    </row>
    <row r="533" spans="1:45" x14ac:dyDescent="0.3">
      <c r="A533" s="1" t="str">
        <f t="shared" si="7"/>
        <v>Digitalizaciones de la institución [Real Academia de la Historia]</v>
      </c>
      <c r="B533" s="1" t="s">
        <v>226</v>
      </c>
      <c r="C533" s="1" t="s">
        <v>41</v>
      </c>
      <c r="D533" s="1" t="s">
        <v>854</v>
      </c>
      <c r="E533" s="1" t="s">
        <v>1587</v>
      </c>
      <c r="F533" s="56" t="s">
        <v>115</v>
      </c>
      <c r="G533" s="8" t="s">
        <v>93</v>
      </c>
      <c r="H533" s="8" t="s">
        <v>6</v>
      </c>
      <c r="I533" s="8" t="s">
        <v>6</v>
      </c>
      <c r="J533" s="11" t="s">
        <v>123</v>
      </c>
      <c r="K533" s="11" t="s">
        <v>123</v>
      </c>
      <c r="L533" s="11" t="s">
        <v>123</v>
      </c>
      <c r="M533" s="54" t="s">
        <v>123</v>
      </c>
      <c r="N533" s="54" t="s">
        <v>123</v>
      </c>
      <c r="O533" s="1"/>
      <c r="P533" s="54" t="s">
        <v>123</v>
      </c>
      <c r="Q533" s="1"/>
      <c r="R533" s="54" t="s">
        <v>123</v>
      </c>
      <c r="S533" s="55" t="s">
        <v>123</v>
      </c>
      <c r="T533" s="1"/>
      <c r="U533" s="54" t="s">
        <v>123</v>
      </c>
      <c r="V533" s="54" t="s">
        <v>123</v>
      </c>
      <c r="W533" s="54" t="s">
        <v>123</v>
      </c>
      <c r="X533" s="1"/>
      <c r="Y533" s="54" t="s">
        <v>123</v>
      </c>
      <c r="Z533" s="54" t="s">
        <v>123</v>
      </c>
      <c r="AA533" s="54" t="s">
        <v>123</v>
      </c>
      <c r="AB533" s="54" t="s">
        <v>123</v>
      </c>
      <c r="AC533" s="54" t="s">
        <v>123</v>
      </c>
      <c r="AD533" s="54" t="s">
        <v>123</v>
      </c>
      <c r="AE533" s="54" t="s">
        <v>123</v>
      </c>
      <c r="AF533" s="54" t="s">
        <v>123</v>
      </c>
      <c r="AG533" s="1"/>
      <c r="AH533" s="54" t="s">
        <v>123</v>
      </c>
      <c r="AI533" s="54" t="s">
        <v>123</v>
      </c>
      <c r="AJ533" s="1"/>
      <c r="AK533" s="1"/>
      <c r="AL533" s="54" t="s">
        <v>123</v>
      </c>
      <c r="AM533" s="1"/>
      <c r="AN533" s="54" t="s">
        <v>123</v>
      </c>
      <c r="AO533" s="1"/>
      <c r="AP533" s="54" t="s">
        <v>123</v>
      </c>
      <c r="AQ533" s="1"/>
      <c r="AR533" s="1"/>
      <c r="AS533" s="1"/>
    </row>
    <row r="534" spans="1:45" x14ac:dyDescent="0.3">
      <c r="A534" s="1" t="str">
        <f t="shared" si="7"/>
        <v>Digitalizaciones de la institución [Real Academia de la Lengua Vasca]</v>
      </c>
      <c r="B534" s="1" t="s">
        <v>1784</v>
      </c>
      <c r="C534" s="1" t="s">
        <v>41</v>
      </c>
      <c r="D534" s="1" t="s">
        <v>854</v>
      </c>
      <c r="E534" s="1" t="s">
        <v>309</v>
      </c>
      <c r="F534" s="56" t="s">
        <v>115</v>
      </c>
      <c r="G534" s="8" t="s">
        <v>17</v>
      </c>
      <c r="H534" s="8" t="s">
        <v>99</v>
      </c>
      <c r="I534" s="8" t="s">
        <v>1383</v>
      </c>
      <c r="J534" s="11" t="s">
        <v>123</v>
      </c>
      <c r="K534" s="11" t="s">
        <v>123</v>
      </c>
      <c r="L534" s="11" t="s">
        <v>123</v>
      </c>
      <c r="M534" s="54" t="s">
        <v>123</v>
      </c>
      <c r="N534" s="54" t="s">
        <v>123</v>
      </c>
      <c r="O534" s="1"/>
      <c r="P534" s="54" t="s">
        <v>123</v>
      </c>
      <c r="Q534" s="1"/>
      <c r="R534" s="54" t="s">
        <v>123</v>
      </c>
      <c r="S534" s="55" t="s">
        <v>123</v>
      </c>
      <c r="T534" s="1"/>
      <c r="U534" s="54" t="s">
        <v>123</v>
      </c>
      <c r="V534" s="54" t="s">
        <v>123</v>
      </c>
      <c r="W534" s="54" t="s">
        <v>123</v>
      </c>
      <c r="X534" s="1"/>
      <c r="Y534" s="54" t="s">
        <v>123</v>
      </c>
      <c r="Z534" s="54" t="s">
        <v>123</v>
      </c>
      <c r="AA534" s="54" t="s">
        <v>123</v>
      </c>
      <c r="AB534" s="54" t="s">
        <v>123</v>
      </c>
      <c r="AC534" s="54" t="s">
        <v>123</v>
      </c>
      <c r="AD534" s="54" t="s">
        <v>123</v>
      </c>
      <c r="AE534" s="54" t="s">
        <v>123</v>
      </c>
      <c r="AF534" s="54" t="s">
        <v>123</v>
      </c>
      <c r="AG534" s="1"/>
      <c r="AH534" s="54" t="s">
        <v>123</v>
      </c>
      <c r="AI534" s="54" t="s">
        <v>123</v>
      </c>
      <c r="AJ534" s="1"/>
      <c r="AK534" s="1"/>
      <c r="AL534" s="54" t="s">
        <v>123</v>
      </c>
      <c r="AM534" s="1"/>
      <c r="AN534" s="54" t="s">
        <v>123</v>
      </c>
      <c r="AO534" s="1"/>
      <c r="AP534" s="54" t="s">
        <v>123</v>
      </c>
      <c r="AQ534" s="1"/>
      <c r="AR534" s="1"/>
      <c r="AS534" s="1"/>
    </row>
    <row r="535" spans="1:45" x14ac:dyDescent="0.3">
      <c r="A535" s="1" t="str">
        <f t="shared" si="7"/>
        <v>Digitalizaciones de la institución [Real Academia Española]</v>
      </c>
      <c r="B535" s="1" t="s">
        <v>887</v>
      </c>
      <c r="C535" s="1" t="s">
        <v>41</v>
      </c>
      <c r="D535" s="1" t="s">
        <v>854</v>
      </c>
      <c r="E535" s="1" t="s">
        <v>1587</v>
      </c>
      <c r="F535" s="56" t="s">
        <v>115</v>
      </c>
      <c r="G535" s="8" t="s">
        <v>93</v>
      </c>
      <c r="H535" s="8" t="s">
        <v>6</v>
      </c>
      <c r="I535" s="8" t="s">
        <v>6</v>
      </c>
      <c r="J535" s="11" t="s">
        <v>123</v>
      </c>
      <c r="K535" s="11" t="s">
        <v>123</v>
      </c>
      <c r="L535" s="11" t="s">
        <v>123</v>
      </c>
      <c r="M535" s="54" t="s">
        <v>123</v>
      </c>
      <c r="N535" s="54" t="s">
        <v>123</v>
      </c>
      <c r="O535" s="1"/>
      <c r="P535" s="54" t="s">
        <v>123</v>
      </c>
      <c r="Q535" s="1"/>
      <c r="R535" s="54" t="s">
        <v>123</v>
      </c>
      <c r="S535" s="55" t="s">
        <v>123</v>
      </c>
      <c r="T535" s="1"/>
      <c r="U535" s="54" t="s">
        <v>123</v>
      </c>
      <c r="V535" s="54" t="s">
        <v>123</v>
      </c>
      <c r="W535" s="54" t="s">
        <v>123</v>
      </c>
      <c r="X535" s="1"/>
      <c r="Y535" s="54" t="s">
        <v>123</v>
      </c>
      <c r="Z535" s="54" t="s">
        <v>123</v>
      </c>
      <c r="AA535" s="54" t="s">
        <v>123</v>
      </c>
      <c r="AB535" s="54" t="s">
        <v>123</v>
      </c>
      <c r="AC535" s="54" t="s">
        <v>123</v>
      </c>
      <c r="AD535" s="54" t="s">
        <v>123</v>
      </c>
      <c r="AE535" s="54" t="s">
        <v>123</v>
      </c>
      <c r="AF535" s="54" t="s">
        <v>123</v>
      </c>
      <c r="AG535" s="1"/>
      <c r="AH535" s="54" t="s">
        <v>123</v>
      </c>
      <c r="AI535" s="54" t="s">
        <v>123</v>
      </c>
      <c r="AJ535" s="1"/>
      <c r="AK535" s="1"/>
      <c r="AL535" s="54" t="s">
        <v>123</v>
      </c>
      <c r="AM535" s="1"/>
      <c r="AN535" s="54" t="s">
        <v>123</v>
      </c>
      <c r="AO535" s="1"/>
      <c r="AP535" s="54" t="s">
        <v>123</v>
      </c>
      <c r="AQ535" s="1"/>
      <c r="AR535" s="1"/>
      <c r="AS535" s="1"/>
    </row>
    <row r="536" spans="1:45" x14ac:dyDescent="0.3">
      <c r="A536" s="1" t="str">
        <f t="shared" si="7"/>
        <v>Digitalizaciones de la institución [Real Academia Gallega]</v>
      </c>
      <c r="B536" s="1" t="s">
        <v>673</v>
      </c>
      <c r="C536" s="1" t="s">
        <v>41</v>
      </c>
      <c r="D536" s="1" t="s">
        <v>854</v>
      </c>
      <c r="E536" s="1" t="s">
        <v>646</v>
      </c>
      <c r="F536" s="56" t="s">
        <v>115</v>
      </c>
      <c r="G536" s="8" t="s">
        <v>2</v>
      </c>
      <c r="H536" s="8" t="s">
        <v>89</v>
      </c>
      <c r="I536" s="8" t="s">
        <v>89</v>
      </c>
      <c r="J536" s="11" t="s">
        <v>123</v>
      </c>
      <c r="K536" s="11" t="s">
        <v>123</v>
      </c>
      <c r="L536" s="11" t="s">
        <v>123</v>
      </c>
      <c r="M536" s="54" t="s">
        <v>123</v>
      </c>
      <c r="N536" s="54" t="s">
        <v>123</v>
      </c>
      <c r="O536" s="1"/>
      <c r="P536" s="54" t="s">
        <v>123</v>
      </c>
      <c r="Q536" s="1"/>
      <c r="R536" s="54" t="s">
        <v>123</v>
      </c>
      <c r="S536" s="55" t="s">
        <v>123</v>
      </c>
      <c r="T536" s="1"/>
      <c r="U536" s="54" t="s">
        <v>123</v>
      </c>
      <c r="V536" s="54" t="s">
        <v>123</v>
      </c>
      <c r="W536" s="54" t="s">
        <v>123</v>
      </c>
      <c r="X536" s="1"/>
      <c r="Y536" s="54" t="s">
        <v>123</v>
      </c>
      <c r="Z536" s="54" t="s">
        <v>123</v>
      </c>
      <c r="AA536" s="54" t="s">
        <v>123</v>
      </c>
      <c r="AB536" s="54" t="s">
        <v>123</v>
      </c>
      <c r="AC536" s="54" t="s">
        <v>123</v>
      </c>
      <c r="AD536" s="54" t="s">
        <v>123</v>
      </c>
      <c r="AE536" s="54" t="s">
        <v>123</v>
      </c>
      <c r="AF536" s="54" t="s">
        <v>123</v>
      </c>
      <c r="AG536" s="1"/>
      <c r="AH536" s="54" t="s">
        <v>123</v>
      </c>
      <c r="AI536" s="54" t="s">
        <v>123</v>
      </c>
      <c r="AJ536" s="1"/>
      <c r="AK536" s="1"/>
      <c r="AL536" s="54" t="s">
        <v>123</v>
      </c>
      <c r="AM536" s="1"/>
      <c r="AN536" s="54" t="s">
        <v>123</v>
      </c>
      <c r="AO536" s="1"/>
      <c r="AP536" s="54" t="s">
        <v>123</v>
      </c>
      <c r="AQ536" s="1"/>
      <c r="AR536" s="1"/>
      <c r="AS536" s="1"/>
    </row>
    <row r="537" spans="1:45" x14ac:dyDescent="0.3">
      <c r="A537" s="1" t="str">
        <f t="shared" si="7"/>
        <v>Digitalizaciones de la institución [Real Academia Nacional de Medicina]</v>
      </c>
      <c r="B537" s="1" t="s">
        <v>1593</v>
      </c>
      <c r="C537" s="1" t="s">
        <v>41</v>
      </c>
      <c r="D537" s="1" t="s">
        <v>854</v>
      </c>
      <c r="E537" s="1" t="s">
        <v>1132</v>
      </c>
      <c r="F537" s="56" t="s">
        <v>115</v>
      </c>
      <c r="G537" s="8" t="s">
        <v>93</v>
      </c>
      <c r="H537" s="8" t="s">
        <v>6</v>
      </c>
      <c r="I537" s="8" t="s">
        <v>6</v>
      </c>
      <c r="J537" s="11" t="s">
        <v>123</v>
      </c>
      <c r="K537" s="11" t="s">
        <v>123</v>
      </c>
      <c r="L537" s="11" t="s">
        <v>123</v>
      </c>
      <c r="M537" s="54" t="s">
        <v>123</v>
      </c>
      <c r="N537" s="54" t="s">
        <v>123</v>
      </c>
      <c r="O537" s="1"/>
      <c r="P537" s="54" t="s">
        <v>123</v>
      </c>
      <c r="Q537" s="1"/>
      <c r="R537" s="54" t="s">
        <v>123</v>
      </c>
      <c r="S537" s="55" t="s">
        <v>123</v>
      </c>
      <c r="T537" s="1"/>
      <c r="U537" s="54" t="s">
        <v>123</v>
      </c>
      <c r="V537" s="54" t="s">
        <v>123</v>
      </c>
      <c r="W537" s="54" t="s">
        <v>123</v>
      </c>
      <c r="X537" s="1"/>
      <c r="Y537" s="54" t="s">
        <v>123</v>
      </c>
      <c r="Z537" s="54" t="s">
        <v>123</v>
      </c>
      <c r="AA537" s="54" t="s">
        <v>123</v>
      </c>
      <c r="AB537" s="54" t="s">
        <v>123</v>
      </c>
      <c r="AC537" s="54" t="s">
        <v>123</v>
      </c>
      <c r="AD537" s="54" t="s">
        <v>123</v>
      </c>
      <c r="AE537" s="54" t="s">
        <v>123</v>
      </c>
      <c r="AF537" s="54" t="s">
        <v>123</v>
      </c>
      <c r="AG537" s="1"/>
      <c r="AH537" s="54" t="s">
        <v>123</v>
      </c>
      <c r="AI537" s="54" t="s">
        <v>123</v>
      </c>
      <c r="AJ537" s="1"/>
      <c r="AK537" s="1"/>
      <c r="AL537" s="54" t="s">
        <v>123</v>
      </c>
      <c r="AM537" s="1"/>
      <c r="AN537" s="54" t="s">
        <v>123</v>
      </c>
      <c r="AO537" s="1"/>
      <c r="AP537" s="54" t="s">
        <v>123</v>
      </c>
      <c r="AQ537" s="1"/>
      <c r="AR537" s="1"/>
      <c r="AS537" s="1"/>
    </row>
    <row r="538" spans="1:45" x14ac:dyDescent="0.3">
      <c r="A538" s="61" t="str">
        <f t="shared" si="7"/>
        <v>Digitalizaciones de la institución [Real Jardín Botánico]</v>
      </c>
      <c r="B538" s="48" t="s">
        <v>778</v>
      </c>
      <c r="C538" s="46" t="s">
        <v>2042</v>
      </c>
      <c r="D538" s="1" t="s">
        <v>854</v>
      </c>
      <c r="E538" s="61" t="s">
        <v>899</v>
      </c>
      <c r="F538" s="56" t="s">
        <v>115</v>
      </c>
      <c r="G538" s="8" t="s">
        <v>93</v>
      </c>
      <c r="H538" s="8" t="s">
        <v>6</v>
      </c>
      <c r="I538" s="8" t="s">
        <v>6</v>
      </c>
      <c r="J538" s="11" t="s">
        <v>123</v>
      </c>
      <c r="K538" s="11" t="s">
        <v>123</v>
      </c>
      <c r="L538" s="11" t="s">
        <v>123</v>
      </c>
      <c r="M538" s="54" t="s">
        <v>123</v>
      </c>
      <c r="N538" s="54" t="s">
        <v>123</v>
      </c>
      <c r="O538" s="1"/>
      <c r="P538" s="54" t="s">
        <v>123</v>
      </c>
      <c r="Q538" s="1"/>
      <c r="R538" s="54" t="s">
        <v>123</v>
      </c>
      <c r="S538" s="55" t="s">
        <v>123</v>
      </c>
      <c r="T538" s="1"/>
      <c r="U538" s="54" t="s">
        <v>123</v>
      </c>
      <c r="V538" s="54" t="s">
        <v>123</v>
      </c>
      <c r="W538" s="54" t="s">
        <v>123</v>
      </c>
      <c r="X538" s="1"/>
      <c r="Y538" s="54" t="s">
        <v>123</v>
      </c>
      <c r="Z538" s="54" t="s">
        <v>123</v>
      </c>
      <c r="AA538" s="54" t="s">
        <v>123</v>
      </c>
      <c r="AB538" s="54" t="s">
        <v>123</v>
      </c>
      <c r="AC538" s="54" t="s">
        <v>123</v>
      </c>
      <c r="AD538" s="54" t="s">
        <v>123</v>
      </c>
      <c r="AE538" s="54" t="s">
        <v>123</v>
      </c>
      <c r="AF538" s="54" t="s">
        <v>123</v>
      </c>
      <c r="AG538" s="1"/>
      <c r="AH538" s="54" t="s">
        <v>123</v>
      </c>
      <c r="AI538" s="54" t="s">
        <v>123</v>
      </c>
      <c r="AJ538" s="1"/>
      <c r="AK538" s="1"/>
      <c r="AL538" s="54" t="s">
        <v>123</v>
      </c>
      <c r="AM538" s="1"/>
      <c r="AN538" s="54" t="s">
        <v>123</v>
      </c>
      <c r="AO538" s="1"/>
      <c r="AP538" s="54" t="s">
        <v>123</v>
      </c>
      <c r="AQ538" s="1"/>
      <c r="AR538" s="1"/>
      <c r="AS538" s="1"/>
    </row>
    <row r="539" spans="1:45" x14ac:dyDescent="0.3">
      <c r="A539" s="1" t="str">
        <f t="shared" si="7"/>
        <v>Digitalizaciones de la institución [Real Sociedad Bascongada de los Amigos del País]</v>
      </c>
      <c r="B539" s="1" t="s">
        <v>1772</v>
      </c>
      <c r="C539" s="1" t="s">
        <v>1362</v>
      </c>
      <c r="D539" s="1" t="s">
        <v>854</v>
      </c>
      <c r="E539" s="1" t="s">
        <v>309</v>
      </c>
      <c r="F539" s="56" t="s">
        <v>115</v>
      </c>
      <c r="G539" s="8" t="s">
        <v>17</v>
      </c>
      <c r="H539" s="8" t="s">
        <v>98</v>
      </c>
      <c r="I539" s="8" t="s">
        <v>1491</v>
      </c>
      <c r="J539" s="11" t="s">
        <v>123</v>
      </c>
      <c r="K539" s="11" t="s">
        <v>123</v>
      </c>
      <c r="L539" s="11" t="s">
        <v>123</v>
      </c>
      <c r="M539" s="54" t="s">
        <v>123</v>
      </c>
      <c r="N539" s="54" t="s">
        <v>123</v>
      </c>
      <c r="O539" s="1"/>
      <c r="P539" s="54" t="s">
        <v>123</v>
      </c>
      <c r="Q539" s="1"/>
      <c r="R539" s="54" t="s">
        <v>123</v>
      </c>
      <c r="S539" s="55" t="s">
        <v>123</v>
      </c>
      <c r="T539" s="1"/>
      <c r="U539" s="54" t="s">
        <v>123</v>
      </c>
      <c r="V539" s="54" t="s">
        <v>123</v>
      </c>
      <c r="W539" s="54" t="s">
        <v>123</v>
      </c>
      <c r="X539" s="1"/>
      <c r="Y539" s="54" t="s">
        <v>123</v>
      </c>
      <c r="Z539" s="54" t="s">
        <v>123</v>
      </c>
      <c r="AA539" s="54" t="s">
        <v>123</v>
      </c>
      <c r="AB539" s="54" t="s">
        <v>123</v>
      </c>
      <c r="AC539" s="54" t="s">
        <v>123</v>
      </c>
      <c r="AD539" s="54" t="s">
        <v>123</v>
      </c>
      <c r="AE539" s="54" t="s">
        <v>123</v>
      </c>
      <c r="AF539" s="54" t="s">
        <v>123</v>
      </c>
      <c r="AG539" s="1"/>
      <c r="AH539" s="54" t="s">
        <v>123</v>
      </c>
      <c r="AI539" s="54" t="s">
        <v>123</v>
      </c>
      <c r="AJ539" s="1"/>
      <c r="AK539" s="1"/>
      <c r="AL539" s="54" t="s">
        <v>123</v>
      </c>
      <c r="AM539" s="1"/>
      <c r="AN539" s="54" t="s">
        <v>123</v>
      </c>
      <c r="AO539" s="1"/>
      <c r="AP539" s="54" t="s">
        <v>123</v>
      </c>
      <c r="AQ539" s="1"/>
      <c r="AR539" s="1"/>
      <c r="AS539" s="1"/>
    </row>
    <row r="540" spans="1:45" ht="28.8" x14ac:dyDescent="0.3">
      <c r="A540" s="1" t="str">
        <f t="shared" si="7"/>
        <v>Digitalizaciones de la institución [Real Sociedad Económica de Amigos del País de Gran Canaria]</v>
      </c>
      <c r="B540" s="1" t="s">
        <v>961</v>
      </c>
      <c r="C540" s="1" t="s">
        <v>1362</v>
      </c>
      <c r="D540" s="1" t="s">
        <v>854</v>
      </c>
      <c r="E540" s="1" t="s">
        <v>881</v>
      </c>
      <c r="F540" s="56" t="s">
        <v>115</v>
      </c>
      <c r="G540" s="8" t="s">
        <v>20</v>
      </c>
      <c r="H540" s="8" t="s">
        <v>64</v>
      </c>
      <c r="I540" s="8" t="s">
        <v>402</v>
      </c>
      <c r="J540" s="11" t="s">
        <v>123</v>
      </c>
      <c r="K540" s="11" t="s">
        <v>123</v>
      </c>
      <c r="L540" s="11" t="s">
        <v>123</v>
      </c>
      <c r="M540" s="54" t="s">
        <v>123</v>
      </c>
      <c r="N540" s="54" t="s">
        <v>123</v>
      </c>
      <c r="O540" s="1"/>
      <c r="P540" s="54" t="s">
        <v>123</v>
      </c>
      <c r="Q540" s="1"/>
      <c r="R540" s="54" t="s">
        <v>123</v>
      </c>
      <c r="S540" s="55" t="s">
        <v>123</v>
      </c>
      <c r="T540" s="1"/>
      <c r="U540" s="54" t="s">
        <v>123</v>
      </c>
      <c r="V540" s="54" t="s">
        <v>123</v>
      </c>
      <c r="W540" s="54" t="s">
        <v>123</v>
      </c>
      <c r="X540" s="1"/>
      <c r="Y540" s="54" t="s">
        <v>123</v>
      </c>
      <c r="Z540" s="54" t="s">
        <v>123</v>
      </c>
      <c r="AA540" s="54" t="s">
        <v>123</v>
      </c>
      <c r="AB540" s="54" t="s">
        <v>123</v>
      </c>
      <c r="AC540" s="54" t="s">
        <v>123</v>
      </c>
      <c r="AD540" s="54" t="s">
        <v>123</v>
      </c>
      <c r="AE540" s="54" t="s">
        <v>123</v>
      </c>
      <c r="AF540" s="54" t="s">
        <v>123</v>
      </c>
      <c r="AG540" s="1"/>
      <c r="AH540" s="54" t="s">
        <v>123</v>
      </c>
      <c r="AI540" s="54" t="s">
        <v>123</v>
      </c>
      <c r="AJ540" s="1"/>
      <c r="AK540" s="1"/>
      <c r="AL540" s="54" t="s">
        <v>123</v>
      </c>
      <c r="AM540" s="1"/>
      <c r="AN540" s="54" t="s">
        <v>123</v>
      </c>
      <c r="AO540" s="1"/>
      <c r="AP540" s="54" t="s">
        <v>123</v>
      </c>
      <c r="AQ540" s="1"/>
      <c r="AR540" s="1"/>
      <c r="AS540" s="1"/>
    </row>
    <row r="541" spans="1:45" ht="28.8" x14ac:dyDescent="0.3">
      <c r="A541" s="1" t="str">
        <f t="shared" si="7"/>
        <v>Digitalizaciones de la institución [Real Sociedad Económica de Amigos del País de Tenerife]</v>
      </c>
      <c r="B541" s="1" t="s">
        <v>962</v>
      </c>
      <c r="C541" s="1" t="s">
        <v>1362</v>
      </c>
      <c r="D541" s="1" t="s">
        <v>854</v>
      </c>
      <c r="E541" s="1" t="s">
        <v>881</v>
      </c>
      <c r="F541" s="56" t="s">
        <v>115</v>
      </c>
      <c r="G541" s="8" t="s">
        <v>20</v>
      </c>
      <c r="H541" s="8" t="s">
        <v>65</v>
      </c>
      <c r="I541" s="8" t="s">
        <v>384</v>
      </c>
      <c r="J541" s="11" t="s">
        <v>123</v>
      </c>
      <c r="K541" s="11" t="s">
        <v>123</v>
      </c>
      <c r="L541" s="11" t="s">
        <v>123</v>
      </c>
      <c r="M541" s="54" t="s">
        <v>123</v>
      </c>
      <c r="N541" s="54" t="s">
        <v>123</v>
      </c>
      <c r="O541" s="1"/>
      <c r="P541" s="54" t="s">
        <v>123</v>
      </c>
      <c r="Q541" s="1"/>
      <c r="R541" s="54" t="s">
        <v>123</v>
      </c>
      <c r="S541" s="55" t="s">
        <v>123</v>
      </c>
      <c r="T541" s="1"/>
      <c r="U541" s="54" t="s">
        <v>123</v>
      </c>
      <c r="V541" s="54" t="s">
        <v>123</v>
      </c>
      <c r="W541" s="54" t="s">
        <v>123</v>
      </c>
      <c r="X541" s="1"/>
      <c r="Y541" s="54" t="s">
        <v>123</v>
      </c>
      <c r="Z541" s="54" t="s">
        <v>123</v>
      </c>
      <c r="AA541" s="54" t="s">
        <v>123</v>
      </c>
      <c r="AB541" s="54" t="s">
        <v>123</v>
      </c>
      <c r="AC541" s="54" t="s">
        <v>123</v>
      </c>
      <c r="AD541" s="54" t="s">
        <v>123</v>
      </c>
      <c r="AE541" s="54" t="s">
        <v>123</v>
      </c>
      <c r="AF541" s="54" t="s">
        <v>123</v>
      </c>
      <c r="AG541" s="1"/>
      <c r="AH541" s="54" t="s">
        <v>123</v>
      </c>
      <c r="AI541" s="54" t="s">
        <v>123</v>
      </c>
      <c r="AJ541" s="1"/>
      <c r="AK541" s="1"/>
      <c r="AL541" s="54" t="s">
        <v>123</v>
      </c>
      <c r="AM541" s="1"/>
      <c r="AN541" s="54" t="s">
        <v>123</v>
      </c>
      <c r="AO541" s="1"/>
      <c r="AP541" s="54" t="s">
        <v>123</v>
      </c>
      <c r="AQ541" s="1"/>
      <c r="AR541" s="1"/>
      <c r="AS541" s="1"/>
    </row>
    <row r="542" spans="1:45" x14ac:dyDescent="0.3">
      <c r="A542" s="1" t="str">
        <f t="shared" si="7"/>
        <v>Digitalizaciones de la institución [Región de Murcia. Biblioteca Digital de la Región de Murcia]</v>
      </c>
      <c r="B542" s="1" t="s">
        <v>2431</v>
      </c>
      <c r="C542" s="1" t="s">
        <v>2627</v>
      </c>
      <c r="D542" s="1" t="s">
        <v>854</v>
      </c>
      <c r="E542" s="1" t="s">
        <v>989</v>
      </c>
      <c r="F542" s="56" t="s">
        <v>115</v>
      </c>
      <c r="G542" s="8" t="s">
        <v>94</v>
      </c>
      <c r="H542" s="8" t="s">
        <v>12</v>
      </c>
      <c r="I542" s="8" t="s">
        <v>12</v>
      </c>
      <c r="J542" s="11" t="s">
        <v>123</v>
      </c>
      <c r="K542" s="11" t="s">
        <v>123</v>
      </c>
      <c r="L542" s="11" t="s">
        <v>123</v>
      </c>
      <c r="M542" s="54" t="s">
        <v>123</v>
      </c>
      <c r="N542" s="54" t="s">
        <v>123</v>
      </c>
      <c r="O542" s="1"/>
      <c r="P542" s="54" t="s">
        <v>123</v>
      </c>
      <c r="Q542" s="1"/>
      <c r="R542" s="54" t="s">
        <v>123</v>
      </c>
      <c r="S542" s="55" t="s">
        <v>123</v>
      </c>
      <c r="T542" s="1"/>
      <c r="U542" s="54" t="s">
        <v>123</v>
      </c>
      <c r="V542" s="54" t="s">
        <v>123</v>
      </c>
      <c r="W542" s="54" t="s">
        <v>123</v>
      </c>
      <c r="X542" s="1"/>
      <c r="Y542" s="54" t="s">
        <v>123</v>
      </c>
      <c r="Z542" s="54" t="s">
        <v>123</v>
      </c>
      <c r="AA542" s="54" t="s">
        <v>123</v>
      </c>
      <c r="AB542" s="54" t="s">
        <v>123</v>
      </c>
      <c r="AC542" s="54" t="s">
        <v>123</v>
      </c>
      <c r="AD542" s="54" t="s">
        <v>123</v>
      </c>
      <c r="AE542" s="54" t="s">
        <v>123</v>
      </c>
      <c r="AF542" s="54" t="s">
        <v>123</v>
      </c>
      <c r="AG542" s="1"/>
      <c r="AH542" s="54" t="s">
        <v>123</v>
      </c>
      <c r="AI542" s="54" t="s">
        <v>123</v>
      </c>
      <c r="AJ542" s="1"/>
      <c r="AK542" s="1"/>
      <c r="AL542" s="54" t="s">
        <v>123</v>
      </c>
      <c r="AM542" s="1"/>
      <c r="AN542" s="54" t="s">
        <v>123</v>
      </c>
      <c r="AO542" s="1"/>
      <c r="AP542" s="54" t="s">
        <v>123</v>
      </c>
      <c r="AQ542" s="1"/>
      <c r="AR542" s="1"/>
      <c r="AS542" s="1"/>
    </row>
    <row r="543" spans="1:45" x14ac:dyDescent="0.3">
      <c r="A543" s="1" t="str">
        <f t="shared" si="7"/>
        <v>Digitalizaciones de la institución [Región de Murcia. Biblioteca Regional de Murcia]</v>
      </c>
      <c r="B543" s="1" t="s">
        <v>2504</v>
      </c>
      <c r="C543" s="1" t="s">
        <v>2049</v>
      </c>
      <c r="D543" s="1" t="s">
        <v>854</v>
      </c>
      <c r="E543" s="1" t="s">
        <v>163</v>
      </c>
      <c r="F543" s="1" t="s">
        <v>115</v>
      </c>
      <c r="G543" s="8" t="s">
        <v>94</v>
      </c>
      <c r="H543" s="8" t="s">
        <v>12</v>
      </c>
      <c r="I543" s="8" t="s">
        <v>12</v>
      </c>
      <c r="J543" s="11" t="s">
        <v>123</v>
      </c>
      <c r="K543" s="11" t="s">
        <v>123</v>
      </c>
      <c r="L543" s="11" t="s">
        <v>123</v>
      </c>
      <c r="M543" s="54" t="s">
        <v>123</v>
      </c>
      <c r="N543" s="54" t="s">
        <v>123</v>
      </c>
      <c r="O543" s="1"/>
      <c r="P543" s="54" t="s">
        <v>123</v>
      </c>
      <c r="Q543" s="1"/>
      <c r="R543" s="54" t="s">
        <v>123</v>
      </c>
      <c r="S543" s="55" t="s">
        <v>123</v>
      </c>
      <c r="T543" s="1"/>
      <c r="U543" s="54" t="s">
        <v>123</v>
      </c>
      <c r="V543" s="54" t="s">
        <v>123</v>
      </c>
      <c r="W543" s="54" t="s">
        <v>123</v>
      </c>
      <c r="X543" s="1"/>
      <c r="Y543" s="54" t="s">
        <v>123</v>
      </c>
      <c r="Z543" s="54" t="s">
        <v>123</v>
      </c>
      <c r="AA543" s="54" t="s">
        <v>123</v>
      </c>
      <c r="AB543" s="54" t="s">
        <v>123</v>
      </c>
      <c r="AC543" s="54" t="s">
        <v>123</v>
      </c>
      <c r="AD543" s="54" t="s">
        <v>123</v>
      </c>
      <c r="AE543" s="54" t="s">
        <v>123</v>
      </c>
      <c r="AF543" s="54" t="s">
        <v>123</v>
      </c>
      <c r="AG543" s="1"/>
      <c r="AH543" s="54" t="s">
        <v>123</v>
      </c>
      <c r="AI543" s="54" t="s">
        <v>123</v>
      </c>
      <c r="AJ543" s="1"/>
      <c r="AK543" s="1"/>
      <c r="AL543" s="54" t="s">
        <v>123</v>
      </c>
      <c r="AM543" s="1"/>
      <c r="AN543" s="54" t="s">
        <v>123</v>
      </c>
      <c r="AO543" s="1"/>
      <c r="AP543" s="54" t="s">
        <v>123</v>
      </c>
      <c r="AQ543" s="1"/>
      <c r="AR543" s="1"/>
      <c r="AS543" s="1"/>
    </row>
    <row r="544" spans="1:45" x14ac:dyDescent="0.3">
      <c r="A544" s="1" t="str">
        <f t="shared" si="7"/>
        <v>Digitalizaciones de la institución [Registro de la Propiedad intelectual]</v>
      </c>
      <c r="B544" s="8" t="s">
        <v>1671</v>
      </c>
      <c r="C544" s="1" t="s">
        <v>1881</v>
      </c>
      <c r="D544" s="1" t="s">
        <v>854</v>
      </c>
      <c r="E544" s="1" t="s">
        <v>163</v>
      </c>
      <c r="F544" s="56" t="s">
        <v>115</v>
      </c>
      <c r="G544" s="8" t="s">
        <v>93</v>
      </c>
      <c r="H544" s="8" t="s">
        <v>6</v>
      </c>
      <c r="I544" s="8" t="s">
        <v>6</v>
      </c>
      <c r="J544" s="11" t="s">
        <v>123</v>
      </c>
      <c r="K544" s="11" t="s">
        <v>123</v>
      </c>
      <c r="L544" s="11" t="s">
        <v>123</v>
      </c>
      <c r="M544" s="54" t="s">
        <v>123</v>
      </c>
      <c r="N544" s="54" t="s">
        <v>123</v>
      </c>
      <c r="O544" s="1"/>
      <c r="P544" s="54" t="s">
        <v>123</v>
      </c>
      <c r="Q544" s="1"/>
      <c r="R544" s="54" t="s">
        <v>123</v>
      </c>
      <c r="S544" s="55" t="s">
        <v>123</v>
      </c>
      <c r="T544" s="1"/>
      <c r="U544" s="54" t="s">
        <v>123</v>
      </c>
      <c r="V544" s="54" t="s">
        <v>123</v>
      </c>
      <c r="W544" s="54" t="s">
        <v>123</v>
      </c>
      <c r="X544" s="1"/>
      <c r="Y544" s="54" t="s">
        <v>123</v>
      </c>
      <c r="Z544" s="54" t="s">
        <v>123</v>
      </c>
      <c r="AA544" s="54" t="s">
        <v>123</v>
      </c>
      <c r="AB544" s="54" t="s">
        <v>123</v>
      </c>
      <c r="AC544" s="54" t="s">
        <v>123</v>
      </c>
      <c r="AD544" s="54" t="s">
        <v>123</v>
      </c>
      <c r="AE544" s="54" t="s">
        <v>123</v>
      </c>
      <c r="AF544" s="54" t="s">
        <v>123</v>
      </c>
      <c r="AG544" s="1"/>
      <c r="AH544" s="54" t="s">
        <v>123</v>
      </c>
      <c r="AI544" s="54" t="s">
        <v>123</v>
      </c>
      <c r="AJ544" s="1"/>
      <c r="AK544" s="1"/>
      <c r="AL544" s="54" t="s">
        <v>123</v>
      </c>
      <c r="AM544" s="1"/>
      <c r="AN544" s="54" t="s">
        <v>123</v>
      </c>
      <c r="AO544" s="1"/>
      <c r="AP544" s="54" t="s">
        <v>123</v>
      </c>
      <c r="AQ544" s="1"/>
      <c r="AR544" s="1"/>
      <c r="AS544" s="1"/>
    </row>
    <row r="545" spans="1:45" x14ac:dyDescent="0.3">
      <c r="A545" s="1" t="str">
        <f t="shared" si="7"/>
        <v>Digitalizaciones de la institución [Residencia de Estudiantes]</v>
      </c>
      <c r="B545" s="1" t="s">
        <v>916</v>
      </c>
      <c r="C545" s="1" t="s">
        <v>2042</v>
      </c>
      <c r="D545" s="1" t="s">
        <v>854</v>
      </c>
      <c r="E545" s="1" t="s">
        <v>899</v>
      </c>
      <c r="F545" s="56" t="s">
        <v>115</v>
      </c>
      <c r="G545" s="8" t="s">
        <v>93</v>
      </c>
      <c r="H545" s="8" t="s">
        <v>6</v>
      </c>
      <c r="I545" s="8" t="s">
        <v>6</v>
      </c>
      <c r="J545" s="11" t="s">
        <v>123</v>
      </c>
      <c r="K545" s="11" t="s">
        <v>123</v>
      </c>
      <c r="L545" s="11" t="s">
        <v>123</v>
      </c>
      <c r="M545" s="54" t="s">
        <v>123</v>
      </c>
      <c r="N545" s="54" t="s">
        <v>123</v>
      </c>
      <c r="O545" s="1"/>
      <c r="P545" s="54" t="s">
        <v>123</v>
      </c>
      <c r="Q545" s="1"/>
      <c r="R545" s="54" t="s">
        <v>123</v>
      </c>
      <c r="S545" s="55" t="s">
        <v>123</v>
      </c>
      <c r="T545" s="1"/>
      <c r="U545" s="54" t="s">
        <v>123</v>
      </c>
      <c r="V545" s="54" t="s">
        <v>123</v>
      </c>
      <c r="W545" s="54" t="s">
        <v>123</v>
      </c>
      <c r="X545" s="1"/>
      <c r="Y545" s="54" t="s">
        <v>123</v>
      </c>
      <c r="Z545" s="54" t="s">
        <v>123</v>
      </c>
      <c r="AA545" s="54" t="s">
        <v>123</v>
      </c>
      <c r="AB545" s="54" t="s">
        <v>123</v>
      </c>
      <c r="AC545" s="54" t="s">
        <v>123</v>
      </c>
      <c r="AD545" s="54" t="s">
        <v>123</v>
      </c>
      <c r="AE545" s="54" t="s">
        <v>123</v>
      </c>
      <c r="AF545" s="54" t="s">
        <v>123</v>
      </c>
      <c r="AG545" s="1"/>
      <c r="AH545" s="54" t="s">
        <v>123</v>
      </c>
      <c r="AI545" s="54" t="s">
        <v>123</v>
      </c>
      <c r="AJ545" s="1"/>
      <c r="AK545" s="1"/>
      <c r="AL545" s="54" t="s">
        <v>123</v>
      </c>
      <c r="AM545" s="1"/>
      <c r="AN545" s="54" t="s">
        <v>123</v>
      </c>
      <c r="AO545" s="1"/>
      <c r="AP545" s="54" t="s">
        <v>123</v>
      </c>
      <c r="AQ545" s="1"/>
      <c r="AR545" s="1"/>
      <c r="AS545" s="1"/>
    </row>
    <row r="546" spans="1:45" x14ac:dyDescent="0.3">
      <c r="A546" s="1" t="str">
        <f t="shared" si="7"/>
        <v>Digitalizaciones de la institución [Sanatorio antituberculoso de Ofra]</v>
      </c>
      <c r="B546" s="1" t="s">
        <v>978</v>
      </c>
      <c r="C546" s="1" t="s">
        <v>29</v>
      </c>
      <c r="D546" s="1" t="s">
        <v>854</v>
      </c>
      <c r="E546" s="1" t="s">
        <v>940</v>
      </c>
      <c r="F546" s="56" t="s">
        <v>115</v>
      </c>
      <c r="G546" s="8" t="s">
        <v>20</v>
      </c>
      <c r="H546" s="8" t="s">
        <v>65</v>
      </c>
      <c r="I546" s="8" t="s">
        <v>1420</v>
      </c>
      <c r="J546" s="11" t="s">
        <v>123</v>
      </c>
      <c r="K546" s="11" t="s">
        <v>123</v>
      </c>
      <c r="L546" s="11" t="s">
        <v>123</v>
      </c>
      <c r="M546" s="54" t="s">
        <v>123</v>
      </c>
      <c r="N546" s="54" t="s">
        <v>123</v>
      </c>
      <c r="O546" s="1"/>
      <c r="P546" s="54" t="s">
        <v>123</v>
      </c>
      <c r="Q546" s="1"/>
      <c r="R546" s="54" t="s">
        <v>123</v>
      </c>
      <c r="S546" s="55" t="s">
        <v>123</v>
      </c>
      <c r="T546" s="1"/>
      <c r="U546" s="54" t="s">
        <v>123</v>
      </c>
      <c r="V546" s="54" t="s">
        <v>123</v>
      </c>
      <c r="W546" s="54" t="s">
        <v>123</v>
      </c>
      <c r="X546" s="1"/>
      <c r="Y546" s="54" t="s">
        <v>123</v>
      </c>
      <c r="Z546" s="54" t="s">
        <v>123</v>
      </c>
      <c r="AA546" s="54" t="s">
        <v>123</v>
      </c>
      <c r="AB546" s="54" t="s">
        <v>123</v>
      </c>
      <c r="AC546" s="54" t="s">
        <v>123</v>
      </c>
      <c r="AD546" s="54" t="s">
        <v>123</v>
      </c>
      <c r="AE546" s="54" t="s">
        <v>123</v>
      </c>
      <c r="AF546" s="54" t="s">
        <v>123</v>
      </c>
      <c r="AG546" s="1"/>
      <c r="AH546" s="54" t="s">
        <v>123</v>
      </c>
      <c r="AI546" s="54" t="s">
        <v>123</v>
      </c>
      <c r="AJ546" s="1"/>
      <c r="AK546" s="1"/>
      <c r="AL546" s="54" t="s">
        <v>123</v>
      </c>
      <c r="AM546" s="1"/>
      <c r="AN546" s="54" t="s">
        <v>123</v>
      </c>
      <c r="AO546" s="1"/>
      <c r="AP546" s="54" t="s">
        <v>123</v>
      </c>
      <c r="AQ546" s="1"/>
      <c r="AR546" s="1"/>
      <c r="AS546" s="1"/>
    </row>
    <row r="547" spans="1:45" x14ac:dyDescent="0.3">
      <c r="A547" s="1" t="str">
        <f t="shared" si="7"/>
        <v>Digitalizaciones de la institución [Santuario de Arantzazu]</v>
      </c>
      <c r="B547" s="1" t="s">
        <v>1783</v>
      </c>
      <c r="C547" s="1" t="s">
        <v>29</v>
      </c>
      <c r="D547" s="1" t="s">
        <v>854</v>
      </c>
      <c r="E547" s="1" t="s">
        <v>309</v>
      </c>
      <c r="F547" s="56" t="s">
        <v>115</v>
      </c>
      <c r="G547" s="8" t="s">
        <v>17</v>
      </c>
      <c r="H547" s="8" t="s">
        <v>98</v>
      </c>
      <c r="I547" s="8" t="s">
        <v>2153</v>
      </c>
      <c r="J547" s="11" t="s">
        <v>123</v>
      </c>
      <c r="K547" s="11" t="s">
        <v>123</v>
      </c>
      <c r="L547" s="11" t="s">
        <v>123</v>
      </c>
      <c r="M547" s="54" t="s">
        <v>123</v>
      </c>
      <c r="N547" s="54" t="s">
        <v>123</v>
      </c>
      <c r="O547" s="1"/>
      <c r="P547" s="54" t="s">
        <v>123</v>
      </c>
      <c r="Q547" s="1"/>
      <c r="R547" s="54" t="s">
        <v>123</v>
      </c>
      <c r="S547" s="55" t="s">
        <v>123</v>
      </c>
      <c r="T547" s="1"/>
      <c r="U547" s="54" t="s">
        <v>123</v>
      </c>
      <c r="V547" s="54" t="s">
        <v>123</v>
      </c>
      <c r="W547" s="54" t="s">
        <v>123</v>
      </c>
      <c r="X547" s="1"/>
      <c r="Y547" s="54" t="s">
        <v>123</v>
      </c>
      <c r="Z547" s="54" t="s">
        <v>123</v>
      </c>
      <c r="AA547" s="54" t="s">
        <v>123</v>
      </c>
      <c r="AB547" s="54" t="s">
        <v>123</v>
      </c>
      <c r="AC547" s="54" t="s">
        <v>123</v>
      </c>
      <c r="AD547" s="54" t="s">
        <v>123</v>
      </c>
      <c r="AE547" s="54" t="s">
        <v>123</v>
      </c>
      <c r="AF547" s="54" t="s">
        <v>123</v>
      </c>
      <c r="AG547" s="1"/>
      <c r="AH547" s="54" t="s">
        <v>123</v>
      </c>
      <c r="AI547" s="54" t="s">
        <v>123</v>
      </c>
      <c r="AJ547" s="1"/>
      <c r="AK547" s="1"/>
      <c r="AL547" s="54" t="s">
        <v>123</v>
      </c>
      <c r="AM547" s="1"/>
      <c r="AN547" s="54" t="s">
        <v>123</v>
      </c>
      <c r="AO547" s="1"/>
      <c r="AP547" s="54" t="s">
        <v>123</v>
      </c>
      <c r="AQ547" s="1"/>
      <c r="AR547" s="1"/>
      <c r="AS547" s="1"/>
    </row>
    <row r="548" spans="1:45" x14ac:dyDescent="0.3">
      <c r="A548" s="1" t="str">
        <f t="shared" si="7"/>
        <v>Digitalizaciones de la institución [Seminario Conciliar San miguel Arcángel. Biblioteca]</v>
      </c>
      <c r="B548" s="1" t="s">
        <v>1947</v>
      </c>
      <c r="C548" s="1" t="s">
        <v>29</v>
      </c>
      <c r="D548" s="1" t="s">
        <v>854</v>
      </c>
      <c r="E548" s="1" t="s">
        <v>1358</v>
      </c>
      <c r="F548" s="56" t="s">
        <v>115</v>
      </c>
      <c r="G548" s="8" t="s">
        <v>95</v>
      </c>
      <c r="H548" s="8" t="s">
        <v>7</v>
      </c>
      <c r="I548" s="8" t="s">
        <v>381</v>
      </c>
      <c r="J548" s="11" t="s">
        <v>123</v>
      </c>
      <c r="K548" s="11" t="s">
        <v>123</v>
      </c>
      <c r="L548" s="11" t="s">
        <v>123</v>
      </c>
      <c r="M548" s="54" t="s">
        <v>123</v>
      </c>
      <c r="N548" s="54" t="s">
        <v>123</v>
      </c>
      <c r="O548" s="1"/>
      <c r="P548" s="54" t="s">
        <v>123</v>
      </c>
      <c r="Q548" s="1"/>
      <c r="R548" s="54" t="s">
        <v>123</v>
      </c>
      <c r="S548" s="55" t="s">
        <v>123</v>
      </c>
      <c r="T548" s="1"/>
      <c r="U548" s="54" t="s">
        <v>123</v>
      </c>
      <c r="V548" s="54" t="s">
        <v>123</v>
      </c>
      <c r="W548" s="54" t="s">
        <v>123</v>
      </c>
      <c r="X548" s="1"/>
      <c r="Y548" s="54" t="s">
        <v>123</v>
      </c>
      <c r="Z548" s="54" t="s">
        <v>123</v>
      </c>
      <c r="AA548" s="54" t="s">
        <v>123</v>
      </c>
      <c r="AB548" s="54" t="s">
        <v>123</v>
      </c>
      <c r="AC548" s="54" t="s">
        <v>123</v>
      </c>
      <c r="AD548" s="54" t="s">
        <v>123</v>
      </c>
      <c r="AE548" s="54" t="s">
        <v>123</v>
      </c>
      <c r="AF548" s="54" t="s">
        <v>123</v>
      </c>
      <c r="AG548" s="1"/>
      <c r="AH548" s="54" t="s">
        <v>123</v>
      </c>
      <c r="AI548" s="54" t="s">
        <v>123</v>
      </c>
      <c r="AJ548" s="1"/>
      <c r="AK548" s="1"/>
      <c r="AL548" s="54" t="s">
        <v>123</v>
      </c>
      <c r="AM548" s="1"/>
      <c r="AN548" s="54" t="s">
        <v>123</v>
      </c>
      <c r="AO548" s="1"/>
      <c r="AP548" s="54" t="s">
        <v>123</v>
      </c>
      <c r="AQ548" s="1"/>
      <c r="AR548" s="1"/>
      <c r="AS548" s="1"/>
    </row>
    <row r="549" spans="1:45" x14ac:dyDescent="0.3">
      <c r="A549" s="1" t="str">
        <f t="shared" si="7"/>
        <v>Digitalizaciones de la institución [Seminario de la Diócesis de Lugo. Biblioteca]</v>
      </c>
      <c r="B549" s="1" t="s">
        <v>1918</v>
      </c>
      <c r="C549" s="1" t="s">
        <v>29</v>
      </c>
      <c r="D549" s="1" t="s">
        <v>854</v>
      </c>
      <c r="E549" s="1" t="s">
        <v>646</v>
      </c>
      <c r="F549" s="56" t="s">
        <v>115</v>
      </c>
      <c r="G549" s="8" t="s">
        <v>2</v>
      </c>
      <c r="H549" s="8" t="s">
        <v>90</v>
      </c>
      <c r="I549" s="8" t="s">
        <v>90</v>
      </c>
      <c r="J549" s="11" t="s">
        <v>123</v>
      </c>
      <c r="K549" s="11" t="s">
        <v>123</v>
      </c>
      <c r="L549" s="11" t="s">
        <v>123</v>
      </c>
      <c r="M549" s="54" t="s">
        <v>123</v>
      </c>
      <c r="N549" s="54" t="s">
        <v>123</v>
      </c>
      <c r="O549" s="1"/>
      <c r="P549" s="54" t="s">
        <v>123</v>
      </c>
      <c r="Q549" s="1"/>
      <c r="R549" s="54" t="s">
        <v>123</v>
      </c>
      <c r="S549" s="55" t="s">
        <v>123</v>
      </c>
      <c r="T549" s="1"/>
      <c r="U549" s="54" t="s">
        <v>123</v>
      </c>
      <c r="V549" s="54" t="s">
        <v>123</v>
      </c>
      <c r="W549" s="54" t="s">
        <v>123</v>
      </c>
      <c r="X549" s="1"/>
      <c r="Y549" s="54" t="s">
        <v>123</v>
      </c>
      <c r="Z549" s="54" t="s">
        <v>123</v>
      </c>
      <c r="AA549" s="54" t="s">
        <v>123</v>
      </c>
      <c r="AB549" s="54" t="s">
        <v>123</v>
      </c>
      <c r="AC549" s="54" t="s">
        <v>123</v>
      </c>
      <c r="AD549" s="54" t="s">
        <v>123</v>
      </c>
      <c r="AE549" s="54" t="s">
        <v>123</v>
      </c>
      <c r="AF549" s="54" t="s">
        <v>123</v>
      </c>
      <c r="AG549" s="1"/>
      <c r="AH549" s="54" t="s">
        <v>123</v>
      </c>
      <c r="AI549" s="54" t="s">
        <v>123</v>
      </c>
      <c r="AJ549" s="1"/>
      <c r="AK549" s="1"/>
      <c r="AL549" s="54" t="s">
        <v>123</v>
      </c>
      <c r="AM549" s="1"/>
      <c r="AN549" s="54" t="s">
        <v>123</v>
      </c>
      <c r="AO549" s="1"/>
      <c r="AP549" s="54" t="s">
        <v>123</v>
      </c>
      <c r="AQ549" s="1"/>
      <c r="AR549" s="1"/>
      <c r="AS549" s="1"/>
    </row>
    <row r="550" spans="1:45" x14ac:dyDescent="0.3">
      <c r="A550" s="1" t="str">
        <f t="shared" si="7"/>
        <v>Digitalizaciones de la institución [Seminario Diocesano de Vitoria]</v>
      </c>
      <c r="B550" s="1" t="s">
        <v>1771</v>
      </c>
      <c r="C550" s="1" t="s">
        <v>29</v>
      </c>
      <c r="D550" s="1" t="s">
        <v>854</v>
      </c>
      <c r="E550" s="1" t="s">
        <v>309</v>
      </c>
      <c r="F550" s="56" t="s">
        <v>115</v>
      </c>
      <c r="G550" s="8" t="s">
        <v>17</v>
      </c>
      <c r="H550" s="8" t="s">
        <v>97</v>
      </c>
      <c r="I550" s="8" t="s">
        <v>2054</v>
      </c>
      <c r="J550" s="11" t="s">
        <v>123</v>
      </c>
      <c r="K550" s="11" t="s">
        <v>123</v>
      </c>
      <c r="L550" s="11" t="s">
        <v>123</v>
      </c>
      <c r="M550" s="54" t="s">
        <v>123</v>
      </c>
      <c r="N550" s="54" t="s">
        <v>123</v>
      </c>
      <c r="O550" s="1"/>
      <c r="P550" s="54" t="s">
        <v>123</v>
      </c>
      <c r="Q550" s="1"/>
      <c r="R550" s="54" t="s">
        <v>123</v>
      </c>
      <c r="S550" s="55" t="s">
        <v>123</v>
      </c>
      <c r="T550" s="1"/>
      <c r="U550" s="54" t="s">
        <v>123</v>
      </c>
      <c r="V550" s="54" t="s">
        <v>123</v>
      </c>
      <c r="W550" s="54" t="s">
        <v>123</v>
      </c>
      <c r="X550" s="1"/>
      <c r="Y550" s="54" t="s">
        <v>123</v>
      </c>
      <c r="Z550" s="54" t="s">
        <v>123</v>
      </c>
      <c r="AA550" s="54" t="s">
        <v>123</v>
      </c>
      <c r="AB550" s="54" t="s">
        <v>123</v>
      </c>
      <c r="AC550" s="54" t="s">
        <v>123</v>
      </c>
      <c r="AD550" s="54" t="s">
        <v>123</v>
      </c>
      <c r="AE550" s="54" t="s">
        <v>123</v>
      </c>
      <c r="AF550" s="54" t="s">
        <v>123</v>
      </c>
      <c r="AG550" s="1"/>
      <c r="AH550" s="54" t="s">
        <v>123</v>
      </c>
      <c r="AI550" s="54" t="s">
        <v>123</v>
      </c>
      <c r="AJ550" s="1"/>
      <c r="AK550" s="1"/>
      <c r="AL550" s="54" t="s">
        <v>123</v>
      </c>
      <c r="AM550" s="1"/>
      <c r="AN550" s="54" t="s">
        <v>123</v>
      </c>
      <c r="AO550" s="1"/>
      <c r="AP550" s="54" t="s">
        <v>123</v>
      </c>
      <c r="AQ550" s="1"/>
      <c r="AR550" s="1"/>
      <c r="AS550" s="1"/>
    </row>
    <row r="551" spans="1:45" x14ac:dyDescent="0.3">
      <c r="A551" s="1" t="str">
        <f t="shared" si="7"/>
        <v>Digitalizaciones de la institución [Seminario Mayor Divino Maestro - Diócesis de Orense. Biblioteca]</v>
      </c>
      <c r="B551" s="1" t="s">
        <v>1921</v>
      </c>
      <c r="C551" s="1" t="s">
        <v>29</v>
      </c>
      <c r="D551" s="1" t="s">
        <v>854</v>
      </c>
      <c r="E551" s="1" t="s">
        <v>646</v>
      </c>
      <c r="F551" s="56" t="s">
        <v>115</v>
      </c>
      <c r="G551" s="8" t="s">
        <v>2</v>
      </c>
      <c r="H551" s="8" t="s">
        <v>91</v>
      </c>
      <c r="I551" s="8" t="s">
        <v>91</v>
      </c>
      <c r="J551" s="11" t="s">
        <v>123</v>
      </c>
      <c r="K551" s="11" t="s">
        <v>123</v>
      </c>
      <c r="L551" s="11" t="s">
        <v>123</v>
      </c>
      <c r="M551" s="54" t="s">
        <v>123</v>
      </c>
      <c r="N551" s="54" t="s">
        <v>123</v>
      </c>
      <c r="O551" s="1"/>
      <c r="P551" s="54" t="s">
        <v>123</v>
      </c>
      <c r="Q551" s="1"/>
      <c r="R551" s="54" t="s">
        <v>123</v>
      </c>
      <c r="S551" s="55" t="s">
        <v>123</v>
      </c>
      <c r="T551" s="1"/>
      <c r="U551" s="54" t="s">
        <v>123</v>
      </c>
      <c r="V551" s="54" t="s">
        <v>123</v>
      </c>
      <c r="W551" s="54" t="s">
        <v>123</v>
      </c>
      <c r="X551" s="1"/>
      <c r="Y551" s="54" t="s">
        <v>123</v>
      </c>
      <c r="Z551" s="54" t="s">
        <v>123</v>
      </c>
      <c r="AA551" s="54" t="s">
        <v>123</v>
      </c>
      <c r="AB551" s="54" t="s">
        <v>123</v>
      </c>
      <c r="AC551" s="54" t="s">
        <v>123</v>
      </c>
      <c r="AD551" s="54" t="s">
        <v>123</v>
      </c>
      <c r="AE551" s="54" t="s">
        <v>123</v>
      </c>
      <c r="AF551" s="54" t="s">
        <v>123</v>
      </c>
      <c r="AG551" s="1"/>
      <c r="AH551" s="54" t="s">
        <v>123</v>
      </c>
      <c r="AI551" s="54" t="s">
        <v>123</v>
      </c>
      <c r="AJ551" s="1"/>
      <c r="AK551" s="1"/>
      <c r="AL551" s="54" t="s">
        <v>123</v>
      </c>
      <c r="AM551" s="1"/>
      <c r="AN551" s="54" t="s">
        <v>123</v>
      </c>
      <c r="AO551" s="1"/>
      <c r="AP551" s="54" t="s">
        <v>123</v>
      </c>
      <c r="AQ551" s="1"/>
      <c r="AR551" s="1"/>
      <c r="AS551" s="1"/>
    </row>
    <row r="552" spans="1:45" x14ac:dyDescent="0.3">
      <c r="A552" s="1" t="str">
        <f t="shared" si="7"/>
        <v>Digitalizaciones de la institución [Seminario Mayor San José - Diócesis de Vigo-Tuy. Biblioteca]</v>
      </c>
      <c r="B552" s="1" t="s">
        <v>1922</v>
      </c>
      <c r="C552" s="1" t="s">
        <v>29</v>
      </c>
      <c r="D552" s="1" t="s">
        <v>854</v>
      </c>
      <c r="E552" s="1" t="s">
        <v>646</v>
      </c>
      <c r="F552" s="56" t="s">
        <v>115</v>
      </c>
      <c r="G552" s="8" t="s">
        <v>2</v>
      </c>
      <c r="H552" s="8" t="s">
        <v>92</v>
      </c>
      <c r="I552" s="8" t="s">
        <v>296</v>
      </c>
      <c r="J552" s="11" t="s">
        <v>123</v>
      </c>
      <c r="K552" s="11" t="s">
        <v>123</v>
      </c>
      <c r="L552" s="11" t="s">
        <v>123</v>
      </c>
      <c r="M552" s="54" t="s">
        <v>123</v>
      </c>
      <c r="N552" s="54" t="s">
        <v>123</v>
      </c>
      <c r="O552" s="1"/>
      <c r="P552" s="54" t="s">
        <v>123</v>
      </c>
      <c r="Q552" s="1"/>
      <c r="R552" s="54" t="s">
        <v>123</v>
      </c>
      <c r="S552" s="55" t="s">
        <v>123</v>
      </c>
      <c r="T552" s="1"/>
      <c r="U552" s="54" t="s">
        <v>123</v>
      </c>
      <c r="V552" s="54" t="s">
        <v>123</v>
      </c>
      <c r="W552" s="54" t="s">
        <v>123</v>
      </c>
      <c r="X552" s="1"/>
      <c r="Y552" s="54" t="s">
        <v>123</v>
      </c>
      <c r="Z552" s="54" t="s">
        <v>123</v>
      </c>
      <c r="AA552" s="54" t="s">
        <v>123</v>
      </c>
      <c r="AB552" s="54" t="s">
        <v>123</v>
      </c>
      <c r="AC552" s="54" t="s">
        <v>123</v>
      </c>
      <c r="AD552" s="54" t="s">
        <v>123</v>
      </c>
      <c r="AE552" s="54" t="s">
        <v>123</v>
      </c>
      <c r="AF552" s="54" t="s">
        <v>123</v>
      </c>
      <c r="AG552" s="1"/>
      <c r="AH552" s="54" t="s">
        <v>123</v>
      </c>
      <c r="AI552" s="54" t="s">
        <v>123</v>
      </c>
      <c r="AJ552" s="1"/>
      <c r="AK552" s="1"/>
      <c r="AL552" s="54" t="s">
        <v>123</v>
      </c>
      <c r="AM552" s="1"/>
      <c r="AN552" s="54" t="s">
        <v>123</v>
      </c>
      <c r="AO552" s="1"/>
      <c r="AP552" s="54" t="s">
        <v>123</v>
      </c>
      <c r="AQ552" s="1"/>
      <c r="AR552" s="1"/>
      <c r="AS552" s="1"/>
    </row>
    <row r="553" spans="1:45" x14ac:dyDescent="0.3">
      <c r="A553" s="1" t="str">
        <f t="shared" si="7"/>
        <v>Digitalizaciones de la institución [Seminario Menor de San Pablo - Diócesis de Vigo-Tuy. Biblioteca]</v>
      </c>
      <c r="B553" s="1" t="s">
        <v>1923</v>
      </c>
      <c r="C553" s="1" t="s">
        <v>29</v>
      </c>
      <c r="D553" s="1" t="s">
        <v>854</v>
      </c>
      <c r="E553" s="1" t="s">
        <v>646</v>
      </c>
      <c r="F553" s="56" t="s">
        <v>115</v>
      </c>
      <c r="G553" s="8" t="s">
        <v>2</v>
      </c>
      <c r="H553" s="8" t="s">
        <v>92</v>
      </c>
      <c r="I553" s="8" t="s">
        <v>296</v>
      </c>
      <c r="J553" s="11" t="s">
        <v>123</v>
      </c>
      <c r="K553" s="11" t="s">
        <v>123</v>
      </c>
      <c r="L553" s="11" t="s">
        <v>123</v>
      </c>
      <c r="M553" s="54" t="s">
        <v>123</v>
      </c>
      <c r="N553" s="54" t="s">
        <v>123</v>
      </c>
      <c r="O553" s="1"/>
      <c r="P553" s="54" t="s">
        <v>123</v>
      </c>
      <c r="Q553" s="1"/>
      <c r="R553" s="54" t="s">
        <v>123</v>
      </c>
      <c r="S553" s="55" t="s">
        <v>123</v>
      </c>
      <c r="T553" s="1"/>
      <c r="U553" s="54" t="s">
        <v>123</v>
      </c>
      <c r="V553" s="54" t="s">
        <v>123</v>
      </c>
      <c r="W553" s="54" t="s">
        <v>123</v>
      </c>
      <c r="X553" s="1"/>
      <c r="Y553" s="54" t="s">
        <v>123</v>
      </c>
      <c r="Z553" s="54" t="s">
        <v>123</v>
      </c>
      <c r="AA553" s="54" t="s">
        <v>123</v>
      </c>
      <c r="AB553" s="54" t="s">
        <v>123</v>
      </c>
      <c r="AC553" s="54" t="s">
        <v>123</v>
      </c>
      <c r="AD553" s="54" t="s">
        <v>123</v>
      </c>
      <c r="AE553" s="54" t="s">
        <v>123</v>
      </c>
      <c r="AF553" s="54" t="s">
        <v>123</v>
      </c>
      <c r="AG553" s="1"/>
      <c r="AH553" s="54" t="s">
        <v>123</v>
      </c>
      <c r="AI553" s="54" t="s">
        <v>123</v>
      </c>
      <c r="AJ553" s="1"/>
      <c r="AK553" s="1"/>
      <c r="AL553" s="54" t="s">
        <v>123</v>
      </c>
      <c r="AM553" s="1"/>
      <c r="AN553" s="54" t="s">
        <v>123</v>
      </c>
      <c r="AO553" s="1"/>
      <c r="AP553" s="54" t="s">
        <v>123</v>
      </c>
      <c r="AQ553" s="1"/>
      <c r="AR553" s="1"/>
      <c r="AS553" s="1"/>
    </row>
    <row r="554" spans="1:45" x14ac:dyDescent="0.3">
      <c r="A554" s="1" t="str">
        <f t="shared" si="7"/>
        <v>Digitalizaciones de la institución [Seminario Santa Catalina - Diócesis de Mondoñedo-Ferrol. Biblioteca]</v>
      </c>
      <c r="B554" s="1" t="s">
        <v>1924</v>
      </c>
      <c r="C554" s="1" t="s">
        <v>29</v>
      </c>
      <c r="D554" s="1" t="s">
        <v>854</v>
      </c>
      <c r="E554" s="1" t="s">
        <v>646</v>
      </c>
      <c r="F554" s="56" t="s">
        <v>115</v>
      </c>
      <c r="G554" s="8" t="s">
        <v>2</v>
      </c>
      <c r="H554" s="8" t="s">
        <v>89</v>
      </c>
      <c r="I554" s="8" t="s">
        <v>538</v>
      </c>
      <c r="J554" s="11" t="s">
        <v>123</v>
      </c>
      <c r="K554" s="11" t="s">
        <v>123</v>
      </c>
      <c r="L554" s="11" t="s">
        <v>123</v>
      </c>
      <c r="M554" s="54" t="s">
        <v>123</v>
      </c>
      <c r="N554" s="54" t="s">
        <v>123</v>
      </c>
      <c r="O554" s="1"/>
      <c r="P554" s="54" t="s">
        <v>123</v>
      </c>
      <c r="Q554" s="1"/>
      <c r="R554" s="54" t="s">
        <v>123</v>
      </c>
      <c r="S554" s="55" t="s">
        <v>123</v>
      </c>
      <c r="T554" s="1"/>
      <c r="U554" s="54" t="s">
        <v>123</v>
      </c>
      <c r="V554" s="54" t="s">
        <v>123</v>
      </c>
      <c r="W554" s="54" t="s">
        <v>123</v>
      </c>
      <c r="X554" s="1"/>
      <c r="Y554" s="54" t="s">
        <v>123</v>
      </c>
      <c r="Z554" s="54" t="s">
        <v>123</v>
      </c>
      <c r="AA554" s="54" t="s">
        <v>123</v>
      </c>
      <c r="AB554" s="54" t="s">
        <v>123</v>
      </c>
      <c r="AC554" s="54" t="s">
        <v>123</v>
      </c>
      <c r="AD554" s="54" t="s">
        <v>123</v>
      </c>
      <c r="AE554" s="54" t="s">
        <v>123</v>
      </c>
      <c r="AF554" s="54" t="s">
        <v>123</v>
      </c>
      <c r="AG554" s="1"/>
      <c r="AH554" s="54" t="s">
        <v>123</v>
      </c>
      <c r="AI554" s="54" t="s">
        <v>123</v>
      </c>
      <c r="AJ554" s="1"/>
      <c r="AK554" s="1"/>
      <c r="AL554" s="54" t="s">
        <v>123</v>
      </c>
      <c r="AM554" s="1"/>
      <c r="AN554" s="54" t="s">
        <v>123</v>
      </c>
      <c r="AO554" s="1"/>
      <c r="AP554" s="54" t="s">
        <v>123</v>
      </c>
      <c r="AQ554" s="1"/>
      <c r="AR554" s="1"/>
      <c r="AS554" s="1"/>
    </row>
    <row r="555" spans="1:45" x14ac:dyDescent="0.3">
      <c r="A555" s="1" t="str">
        <f t="shared" si="7"/>
        <v>Digitalizaciones de la institución [Siroco Informacion S.L.]</v>
      </c>
      <c r="B555" s="1" t="s">
        <v>963</v>
      </c>
      <c r="C555" s="1" t="s">
        <v>1467</v>
      </c>
      <c r="D555" s="1" t="s">
        <v>854</v>
      </c>
      <c r="E555" s="1" t="s">
        <v>881</v>
      </c>
      <c r="F555" s="56" t="s">
        <v>115</v>
      </c>
      <c r="G555" s="8" t="s">
        <v>20</v>
      </c>
      <c r="H555" s="8" t="s">
        <v>64</v>
      </c>
      <c r="I555" s="8" t="s">
        <v>2052</v>
      </c>
      <c r="J555" s="11" t="s">
        <v>123</v>
      </c>
      <c r="K555" s="11" t="s">
        <v>123</v>
      </c>
      <c r="L555" s="11" t="s">
        <v>123</v>
      </c>
      <c r="M555" s="54" t="s">
        <v>123</v>
      </c>
      <c r="N555" s="54" t="s">
        <v>123</v>
      </c>
      <c r="O555" s="1"/>
      <c r="P555" s="54" t="s">
        <v>123</v>
      </c>
      <c r="Q555" s="1"/>
      <c r="R555" s="54" t="s">
        <v>123</v>
      </c>
      <c r="S555" s="55" t="s">
        <v>123</v>
      </c>
      <c r="T555" s="1"/>
      <c r="U555" s="54" t="s">
        <v>123</v>
      </c>
      <c r="V555" s="54" t="s">
        <v>123</v>
      </c>
      <c r="W555" s="54" t="s">
        <v>123</v>
      </c>
      <c r="X555" s="1"/>
      <c r="Y555" s="54" t="s">
        <v>123</v>
      </c>
      <c r="Z555" s="54" t="s">
        <v>123</v>
      </c>
      <c r="AA555" s="54" t="s">
        <v>123</v>
      </c>
      <c r="AB555" s="54" t="s">
        <v>123</v>
      </c>
      <c r="AC555" s="54" t="s">
        <v>123</v>
      </c>
      <c r="AD555" s="54" t="s">
        <v>123</v>
      </c>
      <c r="AE555" s="54" t="s">
        <v>123</v>
      </c>
      <c r="AF555" s="54" t="s">
        <v>123</v>
      </c>
      <c r="AG555" s="1"/>
      <c r="AH555" s="54" t="s">
        <v>123</v>
      </c>
      <c r="AI555" s="54" t="s">
        <v>123</v>
      </c>
      <c r="AJ555" s="1"/>
      <c r="AK555" s="1"/>
      <c r="AL555" s="54" t="s">
        <v>123</v>
      </c>
      <c r="AM555" s="1"/>
      <c r="AN555" s="54" t="s">
        <v>123</v>
      </c>
      <c r="AO555" s="1"/>
      <c r="AP555" s="54" t="s">
        <v>123</v>
      </c>
      <c r="AQ555" s="1"/>
      <c r="AR555" s="1"/>
      <c r="AS555" s="1"/>
    </row>
    <row r="556" spans="1:45" x14ac:dyDescent="0.3">
      <c r="A556" s="1" t="str">
        <f t="shared" si="7"/>
        <v>Digitalizaciones de la institución [Sociedad canaria de Oftalmología]</v>
      </c>
      <c r="B556" s="1" t="s">
        <v>976</v>
      </c>
      <c r="C556" s="1" t="s">
        <v>1362</v>
      </c>
      <c r="D556" s="1" t="s">
        <v>854</v>
      </c>
      <c r="E556" s="1" t="s">
        <v>940</v>
      </c>
      <c r="F556" s="56" t="s">
        <v>115</v>
      </c>
      <c r="G556" s="8" t="s">
        <v>20</v>
      </c>
      <c r="H556" s="8" t="s">
        <v>65</v>
      </c>
      <c r="I556" s="8" t="s">
        <v>1420</v>
      </c>
      <c r="J556" s="11" t="s">
        <v>123</v>
      </c>
      <c r="K556" s="11" t="s">
        <v>123</v>
      </c>
      <c r="L556" s="11" t="s">
        <v>123</v>
      </c>
      <c r="M556" s="54" t="s">
        <v>123</v>
      </c>
      <c r="N556" s="54" t="s">
        <v>123</v>
      </c>
      <c r="O556" s="1"/>
      <c r="P556" s="54" t="s">
        <v>123</v>
      </c>
      <c r="Q556" s="1"/>
      <c r="R556" s="54" t="s">
        <v>123</v>
      </c>
      <c r="S556" s="55" t="s">
        <v>123</v>
      </c>
      <c r="T556" s="1"/>
      <c r="U556" s="54" t="s">
        <v>123</v>
      </c>
      <c r="V556" s="54" t="s">
        <v>123</v>
      </c>
      <c r="W556" s="54" t="s">
        <v>123</v>
      </c>
      <c r="X556" s="1"/>
      <c r="Y556" s="54" t="s">
        <v>123</v>
      </c>
      <c r="Z556" s="54" t="s">
        <v>123</v>
      </c>
      <c r="AA556" s="54" t="s">
        <v>123</v>
      </c>
      <c r="AB556" s="54" t="s">
        <v>123</v>
      </c>
      <c r="AC556" s="54" t="s">
        <v>123</v>
      </c>
      <c r="AD556" s="54" t="s">
        <v>123</v>
      </c>
      <c r="AE556" s="54" t="s">
        <v>123</v>
      </c>
      <c r="AF556" s="54" t="s">
        <v>123</v>
      </c>
      <c r="AG556" s="1"/>
      <c r="AH556" s="54" t="s">
        <v>123</v>
      </c>
      <c r="AI556" s="54" t="s">
        <v>123</v>
      </c>
      <c r="AJ556" s="1"/>
      <c r="AK556" s="1"/>
      <c r="AL556" s="54" t="s">
        <v>123</v>
      </c>
      <c r="AM556" s="1"/>
      <c r="AN556" s="54" t="s">
        <v>123</v>
      </c>
      <c r="AO556" s="1"/>
      <c r="AP556" s="54" t="s">
        <v>123</v>
      </c>
      <c r="AQ556" s="1"/>
      <c r="AR556" s="1"/>
      <c r="AS556" s="1"/>
    </row>
    <row r="557" spans="1:45" x14ac:dyDescent="0.3">
      <c r="A557" s="1" t="str">
        <f t="shared" si="7"/>
        <v>Digitalizaciones de la institución [Sociedad Coral Erato]</v>
      </c>
      <c r="B557" s="1" t="s">
        <v>1861</v>
      </c>
      <c r="C557" s="1" t="s">
        <v>1362</v>
      </c>
      <c r="D557" s="1" t="s">
        <v>854</v>
      </c>
      <c r="E557" s="1" t="s">
        <v>1576</v>
      </c>
      <c r="F557" s="56" t="s">
        <v>115</v>
      </c>
      <c r="G557" s="8" t="s">
        <v>16</v>
      </c>
      <c r="H557" s="8" t="s">
        <v>80</v>
      </c>
      <c r="I557" s="8" t="s">
        <v>80</v>
      </c>
      <c r="J557" s="11" t="s">
        <v>123</v>
      </c>
      <c r="K557" s="11" t="s">
        <v>123</v>
      </c>
      <c r="L557" s="11" t="s">
        <v>123</v>
      </c>
      <c r="M557" s="54" t="s">
        <v>123</v>
      </c>
      <c r="N557" s="54" t="s">
        <v>123</v>
      </c>
      <c r="O557" s="1"/>
      <c r="P557" s="54" t="s">
        <v>123</v>
      </c>
      <c r="Q557" s="1"/>
      <c r="R557" s="54" t="s">
        <v>123</v>
      </c>
      <c r="S557" s="55" t="s">
        <v>123</v>
      </c>
      <c r="T557" s="1"/>
      <c r="U557" s="54" t="s">
        <v>123</v>
      </c>
      <c r="V557" s="54" t="s">
        <v>123</v>
      </c>
      <c r="W557" s="54" t="s">
        <v>123</v>
      </c>
      <c r="X557" s="1"/>
      <c r="Y557" s="54" t="s">
        <v>123</v>
      </c>
      <c r="Z557" s="54" t="s">
        <v>123</v>
      </c>
      <c r="AA557" s="54" t="s">
        <v>123</v>
      </c>
      <c r="AB557" s="54" t="s">
        <v>123</v>
      </c>
      <c r="AC557" s="54" t="s">
        <v>123</v>
      </c>
      <c r="AD557" s="54" t="s">
        <v>123</v>
      </c>
      <c r="AE557" s="54" t="s">
        <v>123</v>
      </c>
      <c r="AF557" s="54" t="s">
        <v>123</v>
      </c>
      <c r="AG557" s="1"/>
      <c r="AH557" s="54" t="s">
        <v>123</v>
      </c>
      <c r="AI557" s="54" t="s">
        <v>123</v>
      </c>
      <c r="AJ557" s="1"/>
      <c r="AK557" s="1"/>
      <c r="AL557" s="54" t="s">
        <v>123</v>
      </c>
      <c r="AM557" s="1"/>
      <c r="AN557" s="54" t="s">
        <v>123</v>
      </c>
      <c r="AO557" s="1"/>
      <c r="AP557" s="54" t="s">
        <v>123</v>
      </c>
      <c r="AQ557" s="1"/>
      <c r="AR557" s="1"/>
      <c r="AS557" s="1"/>
    </row>
    <row r="558" spans="1:45" x14ac:dyDescent="0.3">
      <c r="A558" s="1" t="str">
        <f t="shared" si="7"/>
        <v>Digitalizaciones de la institución [Sociedad de Estudios Vascos]</v>
      </c>
      <c r="B558" s="1" t="s">
        <v>1489</v>
      </c>
      <c r="C558" s="1" t="s">
        <v>1467</v>
      </c>
      <c r="D558" s="1" t="s">
        <v>854</v>
      </c>
      <c r="E558" s="1" t="s">
        <v>309</v>
      </c>
      <c r="F558" s="56" t="s">
        <v>115</v>
      </c>
      <c r="G558" s="8" t="s">
        <v>17</v>
      </c>
      <c r="H558" s="1" t="s">
        <v>98</v>
      </c>
      <c r="I558" s="1" t="s">
        <v>1491</v>
      </c>
      <c r="J558" s="11" t="s">
        <v>123</v>
      </c>
      <c r="K558" s="11" t="s">
        <v>123</v>
      </c>
      <c r="L558" s="11" t="s">
        <v>123</v>
      </c>
      <c r="M558" s="54" t="s">
        <v>123</v>
      </c>
      <c r="N558" s="54" t="s">
        <v>123</v>
      </c>
      <c r="O558" s="1"/>
      <c r="P558" s="54" t="s">
        <v>123</v>
      </c>
      <c r="Q558" s="1"/>
      <c r="R558" s="54" t="s">
        <v>123</v>
      </c>
      <c r="S558" s="55" t="s">
        <v>123</v>
      </c>
      <c r="T558" s="1"/>
      <c r="U558" s="54" t="s">
        <v>123</v>
      </c>
      <c r="V558" s="54" t="s">
        <v>123</v>
      </c>
      <c r="W558" s="54" t="s">
        <v>123</v>
      </c>
      <c r="X558" s="1"/>
      <c r="Y558" s="54" t="s">
        <v>123</v>
      </c>
      <c r="Z558" s="54" t="s">
        <v>123</v>
      </c>
      <c r="AA558" s="54" t="s">
        <v>123</v>
      </c>
      <c r="AB558" s="54" t="s">
        <v>123</v>
      </c>
      <c r="AC558" s="54" t="s">
        <v>123</v>
      </c>
      <c r="AD558" s="54" t="s">
        <v>123</v>
      </c>
      <c r="AE558" s="54" t="s">
        <v>123</v>
      </c>
      <c r="AF558" s="54" t="s">
        <v>123</v>
      </c>
      <c r="AG558" s="1"/>
      <c r="AH558" s="54" t="s">
        <v>123</v>
      </c>
      <c r="AI558" s="54" t="s">
        <v>123</v>
      </c>
      <c r="AJ558" s="1"/>
      <c r="AK558" s="1"/>
      <c r="AL558" s="54" t="s">
        <v>123</v>
      </c>
      <c r="AM558" s="1"/>
      <c r="AN558" s="54" t="s">
        <v>123</v>
      </c>
      <c r="AO558" s="1"/>
      <c r="AP558" s="54" t="s">
        <v>123</v>
      </c>
      <c r="AQ558" s="1"/>
      <c r="AR558" s="1"/>
      <c r="AS558" s="1"/>
    </row>
    <row r="559" spans="1:45" x14ac:dyDescent="0.3">
      <c r="A559" s="1" t="str">
        <f t="shared" si="7"/>
        <v>Digitalizaciones de la institución [Sociedad Democracia]</v>
      </c>
      <c r="B559" s="1" t="s">
        <v>1795</v>
      </c>
      <c r="C559" s="1" t="s">
        <v>1467</v>
      </c>
      <c r="D559" s="1" t="s">
        <v>854</v>
      </c>
      <c r="E559" s="1" t="s">
        <v>959</v>
      </c>
      <c r="F559" s="56" t="s">
        <v>115</v>
      </c>
      <c r="G559" s="8" t="s">
        <v>20</v>
      </c>
      <c r="H559" s="8" t="s">
        <v>64</v>
      </c>
      <c r="I559" s="8" t="s">
        <v>2052</v>
      </c>
      <c r="J559" s="11" t="s">
        <v>123</v>
      </c>
      <c r="K559" s="11" t="s">
        <v>123</v>
      </c>
      <c r="L559" s="11" t="s">
        <v>123</v>
      </c>
      <c r="M559" s="54" t="s">
        <v>123</v>
      </c>
      <c r="N559" s="54" t="s">
        <v>123</v>
      </c>
      <c r="O559" s="1"/>
      <c r="P559" s="54" t="s">
        <v>123</v>
      </c>
      <c r="Q559" s="1"/>
      <c r="R559" s="54" t="s">
        <v>123</v>
      </c>
      <c r="S559" s="55" t="s">
        <v>123</v>
      </c>
      <c r="T559" s="1"/>
      <c r="U559" s="54" t="s">
        <v>123</v>
      </c>
      <c r="V559" s="54" t="s">
        <v>123</v>
      </c>
      <c r="W559" s="54" t="s">
        <v>123</v>
      </c>
      <c r="X559" s="1"/>
      <c r="Y559" s="54" t="s">
        <v>123</v>
      </c>
      <c r="Z559" s="54" t="s">
        <v>123</v>
      </c>
      <c r="AA559" s="54" t="s">
        <v>123</v>
      </c>
      <c r="AB559" s="54" t="s">
        <v>123</v>
      </c>
      <c r="AC559" s="54" t="s">
        <v>123</v>
      </c>
      <c r="AD559" s="54" t="s">
        <v>123</v>
      </c>
      <c r="AE559" s="54" t="s">
        <v>123</v>
      </c>
      <c r="AF559" s="54" t="s">
        <v>123</v>
      </c>
      <c r="AG559" s="1"/>
      <c r="AH559" s="54" t="s">
        <v>123</v>
      </c>
      <c r="AI559" s="54" t="s">
        <v>123</v>
      </c>
      <c r="AJ559" s="1"/>
      <c r="AK559" s="1"/>
      <c r="AL559" s="54" t="s">
        <v>123</v>
      </c>
      <c r="AM559" s="1"/>
      <c r="AN559" s="54" t="s">
        <v>123</v>
      </c>
      <c r="AO559" s="1"/>
      <c r="AP559" s="54" t="s">
        <v>123</v>
      </c>
      <c r="AQ559" s="1"/>
      <c r="AR559" s="1"/>
      <c r="AS559" s="1"/>
    </row>
    <row r="560" spans="1:45" x14ac:dyDescent="0.3">
      <c r="A560" s="1" t="str">
        <f t="shared" si="7"/>
        <v>Digitalizaciones de la institución [Sociedad Española de Literatura General y Comparada (SELGYC)]</v>
      </c>
      <c r="B560" s="1" t="s">
        <v>1745</v>
      </c>
      <c r="C560" s="1" t="s">
        <v>1362</v>
      </c>
      <c r="D560" s="1" t="s">
        <v>854</v>
      </c>
      <c r="E560" s="1" t="s">
        <v>989</v>
      </c>
      <c r="F560" s="56" t="s">
        <v>115</v>
      </c>
      <c r="G560" s="8" t="s">
        <v>93</v>
      </c>
      <c r="H560" s="8" t="s">
        <v>6</v>
      </c>
      <c r="I560" s="8" t="s">
        <v>6</v>
      </c>
      <c r="J560" s="11" t="s">
        <v>123</v>
      </c>
      <c r="K560" s="11" t="s">
        <v>123</v>
      </c>
      <c r="L560" s="11" t="s">
        <v>123</v>
      </c>
      <c r="M560" s="54" t="s">
        <v>123</v>
      </c>
      <c r="N560" s="54" t="s">
        <v>123</v>
      </c>
      <c r="O560" s="1"/>
      <c r="P560" s="54" t="s">
        <v>123</v>
      </c>
      <c r="Q560" s="1"/>
      <c r="R560" s="54" t="s">
        <v>123</v>
      </c>
      <c r="S560" s="55" t="s">
        <v>123</v>
      </c>
      <c r="T560" s="1"/>
      <c r="U560" s="54" t="s">
        <v>123</v>
      </c>
      <c r="V560" s="54" t="s">
        <v>123</v>
      </c>
      <c r="W560" s="54" t="s">
        <v>123</v>
      </c>
      <c r="X560" s="1"/>
      <c r="Y560" s="54" t="s">
        <v>123</v>
      </c>
      <c r="Z560" s="54" t="s">
        <v>123</v>
      </c>
      <c r="AA560" s="54" t="s">
        <v>123</v>
      </c>
      <c r="AB560" s="54" t="s">
        <v>123</v>
      </c>
      <c r="AC560" s="54" t="s">
        <v>123</v>
      </c>
      <c r="AD560" s="54" t="s">
        <v>123</v>
      </c>
      <c r="AE560" s="54" t="s">
        <v>123</v>
      </c>
      <c r="AF560" s="54" t="s">
        <v>123</v>
      </c>
      <c r="AG560" s="1"/>
      <c r="AH560" s="54" t="s">
        <v>123</v>
      </c>
      <c r="AI560" s="54" t="s">
        <v>123</v>
      </c>
      <c r="AJ560" s="1"/>
      <c r="AK560" s="1"/>
      <c r="AL560" s="54" t="s">
        <v>123</v>
      </c>
      <c r="AM560" s="1"/>
      <c r="AN560" s="54" t="s">
        <v>123</v>
      </c>
      <c r="AO560" s="1"/>
      <c r="AP560" s="54" t="s">
        <v>123</v>
      </c>
      <c r="AQ560" s="1"/>
      <c r="AR560" s="1"/>
      <c r="AS560" s="1"/>
    </row>
    <row r="561" spans="1:45" x14ac:dyDescent="0.3">
      <c r="A561" s="1" t="str">
        <f t="shared" si="7"/>
        <v>Digitalizaciones de la institución [Sociedad Excursionista de Málaga]</v>
      </c>
      <c r="B561" s="8" t="s">
        <v>1686</v>
      </c>
      <c r="C561" s="1" t="s">
        <v>1362</v>
      </c>
      <c r="D561" s="1" t="s">
        <v>854</v>
      </c>
      <c r="E561" s="1" t="s">
        <v>1577</v>
      </c>
      <c r="F561" s="56" t="s">
        <v>115</v>
      </c>
      <c r="G561" s="8" t="s">
        <v>4</v>
      </c>
      <c r="H561" s="8" t="s">
        <v>58</v>
      </c>
      <c r="I561" s="8" t="s">
        <v>58</v>
      </c>
      <c r="J561" s="11" t="s">
        <v>123</v>
      </c>
      <c r="K561" s="11" t="s">
        <v>123</v>
      </c>
      <c r="L561" s="11" t="s">
        <v>123</v>
      </c>
      <c r="M561" s="54" t="s">
        <v>123</v>
      </c>
      <c r="N561" s="54" t="s">
        <v>123</v>
      </c>
      <c r="O561" s="1"/>
      <c r="P561" s="54" t="s">
        <v>123</v>
      </c>
      <c r="Q561" s="1"/>
      <c r="R561" s="54" t="s">
        <v>123</v>
      </c>
      <c r="S561" s="55" t="s">
        <v>123</v>
      </c>
      <c r="T561" s="1"/>
      <c r="U561" s="54" t="s">
        <v>123</v>
      </c>
      <c r="V561" s="54" t="s">
        <v>123</v>
      </c>
      <c r="W561" s="54" t="s">
        <v>123</v>
      </c>
      <c r="X561" s="1"/>
      <c r="Y561" s="54" t="s">
        <v>123</v>
      </c>
      <c r="Z561" s="54" t="s">
        <v>123</v>
      </c>
      <c r="AA561" s="54" t="s">
        <v>123</v>
      </c>
      <c r="AB561" s="54" t="s">
        <v>123</v>
      </c>
      <c r="AC561" s="54" t="s">
        <v>123</v>
      </c>
      <c r="AD561" s="54" t="s">
        <v>123</v>
      </c>
      <c r="AE561" s="54" t="s">
        <v>123</v>
      </c>
      <c r="AF561" s="54" t="s">
        <v>123</v>
      </c>
      <c r="AG561" s="1"/>
      <c r="AH561" s="54" t="s">
        <v>123</v>
      </c>
      <c r="AI561" s="54" t="s">
        <v>123</v>
      </c>
      <c r="AJ561" s="1"/>
      <c r="AK561" s="1"/>
      <c r="AL561" s="54" t="s">
        <v>123</v>
      </c>
      <c r="AM561" s="1"/>
      <c r="AN561" s="54" t="s">
        <v>123</v>
      </c>
      <c r="AO561" s="1"/>
      <c r="AP561" s="54" t="s">
        <v>123</v>
      </c>
      <c r="AQ561" s="1"/>
      <c r="AR561" s="1"/>
      <c r="AS561" s="1"/>
    </row>
    <row r="562" spans="1:45" x14ac:dyDescent="0.3">
      <c r="A562" s="1" t="str">
        <f t="shared" si="7"/>
        <v>Digitalizaciones de la institución [Sociedad Menéndez Pelayo]</v>
      </c>
      <c r="B562" s="1" t="s">
        <v>1746</v>
      </c>
      <c r="C562" s="1" t="s">
        <v>1362</v>
      </c>
      <c r="D562" s="1" t="s">
        <v>854</v>
      </c>
      <c r="E562" s="1" t="s">
        <v>989</v>
      </c>
      <c r="F562" s="56" t="s">
        <v>115</v>
      </c>
      <c r="G562" s="8" t="s">
        <v>3</v>
      </c>
      <c r="H562" s="8" t="s">
        <v>3</v>
      </c>
      <c r="I562" s="8" t="s">
        <v>304</v>
      </c>
      <c r="J562" s="11" t="s">
        <v>123</v>
      </c>
      <c r="K562" s="11" t="s">
        <v>123</v>
      </c>
      <c r="L562" s="11" t="s">
        <v>123</v>
      </c>
      <c r="M562" s="54" t="s">
        <v>123</v>
      </c>
      <c r="N562" s="54" t="s">
        <v>123</v>
      </c>
      <c r="O562" s="1"/>
      <c r="P562" s="54" t="s">
        <v>123</v>
      </c>
      <c r="Q562" s="1"/>
      <c r="R562" s="54" t="s">
        <v>123</v>
      </c>
      <c r="S562" s="55" t="s">
        <v>123</v>
      </c>
      <c r="T562" s="1"/>
      <c r="U562" s="54" t="s">
        <v>123</v>
      </c>
      <c r="V562" s="54" t="s">
        <v>123</v>
      </c>
      <c r="W562" s="54" t="s">
        <v>123</v>
      </c>
      <c r="X562" s="1"/>
      <c r="Y562" s="54" t="s">
        <v>123</v>
      </c>
      <c r="Z562" s="54" t="s">
        <v>123</v>
      </c>
      <c r="AA562" s="54" t="s">
        <v>123</v>
      </c>
      <c r="AB562" s="54" t="s">
        <v>123</v>
      </c>
      <c r="AC562" s="54" t="s">
        <v>123</v>
      </c>
      <c r="AD562" s="54" t="s">
        <v>123</v>
      </c>
      <c r="AE562" s="54" t="s">
        <v>123</v>
      </c>
      <c r="AF562" s="54" t="s">
        <v>123</v>
      </c>
      <c r="AG562" s="1"/>
      <c r="AH562" s="54" t="s">
        <v>123</v>
      </c>
      <c r="AI562" s="54" t="s">
        <v>123</v>
      </c>
      <c r="AJ562" s="1"/>
      <c r="AK562" s="1"/>
      <c r="AL562" s="54" t="s">
        <v>123</v>
      </c>
      <c r="AM562" s="1"/>
      <c r="AN562" s="54" t="s">
        <v>123</v>
      </c>
      <c r="AO562" s="1"/>
      <c r="AP562" s="54" t="s">
        <v>123</v>
      </c>
      <c r="AQ562" s="1"/>
      <c r="AR562" s="1"/>
      <c r="AS562" s="1"/>
    </row>
    <row r="563" spans="1:45" ht="28.8" x14ac:dyDescent="0.3">
      <c r="A563" s="1" t="str">
        <f t="shared" si="7"/>
        <v>Digitalizaciones de la institución [TBN Servicios Integrales de Lubricación S.L.]</v>
      </c>
      <c r="B563" s="1" t="s">
        <v>974</v>
      </c>
      <c r="C563" s="1" t="s">
        <v>1467</v>
      </c>
      <c r="D563" s="1" t="s">
        <v>854</v>
      </c>
      <c r="E563" s="1" t="s">
        <v>881</v>
      </c>
      <c r="F563" s="56" t="s">
        <v>115</v>
      </c>
      <c r="G563" s="8" t="s">
        <v>20</v>
      </c>
      <c r="H563" s="8" t="s">
        <v>64</v>
      </c>
      <c r="I563" s="8" t="s">
        <v>402</v>
      </c>
      <c r="J563" s="11" t="s">
        <v>123</v>
      </c>
      <c r="K563" s="11" t="s">
        <v>123</v>
      </c>
      <c r="L563" s="11" t="s">
        <v>123</v>
      </c>
      <c r="M563" s="54" t="s">
        <v>123</v>
      </c>
      <c r="N563" s="54" t="s">
        <v>123</v>
      </c>
      <c r="O563" s="1"/>
      <c r="P563" s="54" t="s">
        <v>123</v>
      </c>
      <c r="Q563" s="1"/>
      <c r="R563" s="54" t="s">
        <v>123</v>
      </c>
      <c r="S563" s="55" t="s">
        <v>123</v>
      </c>
      <c r="T563" s="1"/>
      <c r="U563" s="54" t="s">
        <v>123</v>
      </c>
      <c r="V563" s="54" t="s">
        <v>123</v>
      </c>
      <c r="W563" s="54" t="s">
        <v>123</v>
      </c>
      <c r="X563" s="1"/>
      <c r="Y563" s="54" t="s">
        <v>123</v>
      </c>
      <c r="Z563" s="54" t="s">
        <v>123</v>
      </c>
      <c r="AA563" s="54" t="s">
        <v>123</v>
      </c>
      <c r="AB563" s="54" t="s">
        <v>123</v>
      </c>
      <c r="AC563" s="54" t="s">
        <v>123</v>
      </c>
      <c r="AD563" s="54" t="s">
        <v>123</v>
      </c>
      <c r="AE563" s="54" t="s">
        <v>123</v>
      </c>
      <c r="AF563" s="54" t="s">
        <v>123</v>
      </c>
      <c r="AG563" s="1"/>
      <c r="AH563" s="54" t="s">
        <v>123</v>
      </c>
      <c r="AI563" s="54" t="s">
        <v>123</v>
      </c>
      <c r="AJ563" s="1"/>
      <c r="AK563" s="1"/>
      <c r="AL563" s="54" t="s">
        <v>123</v>
      </c>
      <c r="AM563" s="1"/>
      <c r="AN563" s="54" t="s">
        <v>123</v>
      </c>
      <c r="AO563" s="1"/>
      <c r="AP563" s="54" t="s">
        <v>123</v>
      </c>
      <c r="AQ563" s="1"/>
      <c r="AR563" s="1"/>
      <c r="AS563" s="1"/>
    </row>
    <row r="564" spans="1:45" x14ac:dyDescent="0.3">
      <c r="A564" s="1" t="str">
        <f t="shared" si="7"/>
        <v>Digitalizaciones de la institución [Tribunal Superior de Justicia de Castilla-La Mancha]</v>
      </c>
      <c r="B564" s="1" t="s">
        <v>1800</v>
      </c>
      <c r="C564" s="1" t="s">
        <v>1882</v>
      </c>
      <c r="D564" s="1" t="s">
        <v>854</v>
      </c>
      <c r="E564" s="1" t="s">
        <v>1580</v>
      </c>
      <c r="F564" s="56" t="s">
        <v>115</v>
      </c>
      <c r="G564" s="8" t="s">
        <v>15</v>
      </c>
      <c r="H564" s="8" t="s">
        <v>66</v>
      </c>
      <c r="I564" s="8" t="s">
        <v>66</v>
      </c>
      <c r="J564" s="11" t="s">
        <v>123</v>
      </c>
      <c r="K564" s="11" t="s">
        <v>123</v>
      </c>
      <c r="L564" s="11" t="s">
        <v>123</v>
      </c>
      <c r="M564" s="54" t="s">
        <v>123</v>
      </c>
      <c r="N564" s="54" t="s">
        <v>123</v>
      </c>
      <c r="O564" s="1"/>
      <c r="P564" s="54" t="s">
        <v>123</v>
      </c>
      <c r="Q564" s="1"/>
      <c r="R564" s="54" t="s">
        <v>123</v>
      </c>
      <c r="S564" s="55" t="s">
        <v>123</v>
      </c>
      <c r="T564" s="1"/>
      <c r="U564" s="54" t="s">
        <v>123</v>
      </c>
      <c r="V564" s="54" t="s">
        <v>123</v>
      </c>
      <c r="W564" s="54" t="s">
        <v>123</v>
      </c>
      <c r="X564" s="1"/>
      <c r="Y564" s="54" t="s">
        <v>123</v>
      </c>
      <c r="Z564" s="54" t="s">
        <v>123</v>
      </c>
      <c r="AA564" s="54" t="s">
        <v>123</v>
      </c>
      <c r="AB564" s="54" t="s">
        <v>123</v>
      </c>
      <c r="AC564" s="54" t="s">
        <v>123</v>
      </c>
      <c r="AD564" s="54" t="s">
        <v>123</v>
      </c>
      <c r="AE564" s="54" t="s">
        <v>123</v>
      </c>
      <c r="AF564" s="54" t="s">
        <v>123</v>
      </c>
      <c r="AG564" s="1"/>
      <c r="AH564" s="54" t="s">
        <v>123</v>
      </c>
      <c r="AI564" s="54" t="s">
        <v>123</v>
      </c>
      <c r="AJ564" s="1"/>
      <c r="AK564" s="1"/>
      <c r="AL564" s="54" t="s">
        <v>123</v>
      </c>
      <c r="AM564" s="1"/>
      <c r="AN564" s="54" t="s">
        <v>123</v>
      </c>
      <c r="AO564" s="1"/>
      <c r="AP564" s="54" t="s">
        <v>123</v>
      </c>
      <c r="AQ564" s="1"/>
      <c r="AR564" s="1"/>
      <c r="AS564" s="1"/>
    </row>
    <row r="565" spans="1:45" x14ac:dyDescent="0.3">
      <c r="A565" s="1" t="str">
        <f t="shared" si="7"/>
        <v>Digitalizaciones de la institución [Universidad Autónoma de Barcelona]</v>
      </c>
      <c r="B565" s="1" t="s">
        <v>803</v>
      </c>
      <c r="C565" s="1" t="s">
        <v>44</v>
      </c>
      <c r="D565" s="1" t="s">
        <v>854</v>
      </c>
      <c r="E565" s="1" t="s">
        <v>1576</v>
      </c>
      <c r="F565" s="56" t="s">
        <v>115</v>
      </c>
      <c r="G565" s="8" t="s">
        <v>16</v>
      </c>
      <c r="H565" s="8" t="s">
        <v>80</v>
      </c>
      <c r="I565" s="8" t="s">
        <v>2137</v>
      </c>
      <c r="J565" s="11" t="s">
        <v>123</v>
      </c>
      <c r="K565" s="11" t="s">
        <v>123</v>
      </c>
      <c r="L565" s="11" t="s">
        <v>123</v>
      </c>
      <c r="M565" s="54" t="s">
        <v>123</v>
      </c>
      <c r="N565" s="54" t="s">
        <v>123</v>
      </c>
      <c r="O565" s="1"/>
      <c r="P565" s="54" t="s">
        <v>123</v>
      </c>
      <c r="Q565" s="1"/>
      <c r="R565" s="54" t="s">
        <v>123</v>
      </c>
      <c r="S565" s="55" t="s">
        <v>123</v>
      </c>
      <c r="T565" s="1"/>
      <c r="U565" s="54" t="s">
        <v>123</v>
      </c>
      <c r="V565" s="54" t="s">
        <v>123</v>
      </c>
      <c r="W565" s="54" t="s">
        <v>123</v>
      </c>
      <c r="X565" s="1"/>
      <c r="Y565" s="54" t="s">
        <v>123</v>
      </c>
      <c r="Z565" s="54" t="s">
        <v>123</v>
      </c>
      <c r="AA565" s="54" t="s">
        <v>123</v>
      </c>
      <c r="AB565" s="54" t="s">
        <v>123</v>
      </c>
      <c r="AC565" s="54" t="s">
        <v>123</v>
      </c>
      <c r="AD565" s="54" t="s">
        <v>123</v>
      </c>
      <c r="AE565" s="54" t="s">
        <v>123</v>
      </c>
      <c r="AF565" s="54" t="s">
        <v>123</v>
      </c>
      <c r="AG565" s="1"/>
      <c r="AH565" s="54" t="s">
        <v>123</v>
      </c>
      <c r="AI565" s="54" t="s">
        <v>123</v>
      </c>
      <c r="AJ565" s="1"/>
      <c r="AK565" s="1"/>
      <c r="AL565" s="54" t="s">
        <v>123</v>
      </c>
      <c r="AM565" s="1"/>
      <c r="AN565" s="54" t="s">
        <v>123</v>
      </c>
      <c r="AO565" s="1"/>
      <c r="AP565" s="54" t="s">
        <v>123</v>
      </c>
      <c r="AQ565" s="1"/>
      <c r="AR565" s="1"/>
      <c r="AS565" s="1"/>
    </row>
    <row r="566" spans="1:45" x14ac:dyDescent="0.3">
      <c r="A566" s="1" t="str">
        <f t="shared" si="7"/>
        <v>Digitalizaciones de la institución [Universidad Carlos III. Biblioteca]</v>
      </c>
      <c r="B566" s="8" t="s">
        <v>2630</v>
      </c>
      <c r="C566" s="1" t="s">
        <v>44</v>
      </c>
      <c r="D566" s="1" t="s">
        <v>854</v>
      </c>
      <c r="E566" s="1" t="s">
        <v>163</v>
      </c>
      <c r="F566" s="56" t="s">
        <v>115</v>
      </c>
      <c r="G566" s="8" t="s">
        <v>93</v>
      </c>
      <c r="H566" s="8" t="s">
        <v>6</v>
      </c>
      <c r="I566" s="8" t="s">
        <v>2121</v>
      </c>
      <c r="J566" s="11" t="s">
        <v>123</v>
      </c>
      <c r="K566" s="11" t="s">
        <v>123</v>
      </c>
      <c r="L566" s="11" t="s">
        <v>123</v>
      </c>
      <c r="M566" s="54" t="s">
        <v>123</v>
      </c>
      <c r="N566" s="54" t="s">
        <v>123</v>
      </c>
      <c r="O566" s="1"/>
      <c r="P566" s="54" t="s">
        <v>123</v>
      </c>
      <c r="Q566" s="1"/>
      <c r="R566" s="54" t="s">
        <v>123</v>
      </c>
      <c r="S566" s="55" t="s">
        <v>123</v>
      </c>
      <c r="T566" s="1"/>
      <c r="U566" s="54" t="s">
        <v>123</v>
      </c>
      <c r="V566" s="54" t="s">
        <v>123</v>
      </c>
      <c r="W566" s="54" t="s">
        <v>123</v>
      </c>
      <c r="X566" s="1"/>
      <c r="Y566" s="54" t="s">
        <v>123</v>
      </c>
      <c r="Z566" s="54" t="s">
        <v>123</v>
      </c>
      <c r="AA566" s="54" t="s">
        <v>123</v>
      </c>
      <c r="AB566" s="54" t="s">
        <v>123</v>
      </c>
      <c r="AC566" s="54" t="s">
        <v>123</v>
      </c>
      <c r="AD566" s="54" t="s">
        <v>123</v>
      </c>
      <c r="AE566" s="54" t="s">
        <v>123</v>
      </c>
      <c r="AF566" s="54" t="s">
        <v>123</v>
      </c>
      <c r="AG566" s="1"/>
      <c r="AH566" s="54" t="s">
        <v>123</v>
      </c>
      <c r="AI566" s="54" t="s">
        <v>123</v>
      </c>
      <c r="AJ566" s="1"/>
      <c r="AK566" s="1"/>
      <c r="AL566" s="54" t="s">
        <v>123</v>
      </c>
      <c r="AM566" s="1"/>
      <c r="AN566" s="54" t="s">
        <v>123</v>
      </c>
      <c r="AO566" s="1"/>
      <c r="AP566" s="54" t="s">
        <v>123</v>
      </c>
      <c r="AQ566" s="1"/>
      <c r="AR566" s="1"/>
      <c r="AS566" s="1"/>
    </row>
    <row r="567" spans="1:45" x14ac:dyDescent="0.3">
      <c r="A567" s="1" t="str">
        <f t="shared" si="7"/>
        <v>Digitalizaciones de la institución [Universidad Complutense de Madrid]</v>
      </c>
      <c r="B567" s="8" t="s">
        <v>757</v>
      </c>
      <c r="C567" s="1" t="s">
        <v>44</v>
      </c>
      <c r="D567" s="1" t="s">
        <v>854</v>
      </c>
      <c r="E567" s="1" t="s">
        <v>163</v>
      </c>
      <c r="F567" s="56" t="s">
        <v>115</v>
      </c>
      <c r="G567" s="8" t="s">
        <v>93</v>
      </c>
      <c r="H567" s="8" t="s">
        <v>6</v>
      </c>
      <c r="I567" s="8" t="s">
        <v>6</v>
      </c>
      <c r="J567" s="11" t="s">
        <v>123</v>
      </c>
      <c r="K567" s="11" t="s">
        <v>123</v>
      </c>
      <c r="L567" s="11" t="s">
        <v>123</v>
      </c>
      <c r="M567" s="54" t="s">
        <v>123</v>
      </c>
      <c r="N567" s="54" t="s">
        <v>123</v>
      </c>
      <c r="O567" s="1"/>
      <c r="P567" s="54" t="s">
        <v>123</v>
      </c>
      <c r="Q567" s="1"/>
      <c r="R567" s="54" t="s">
        <v>123</v>
      </c>
      <c r="S567" s="55" t="s">
        <v>123</v>
      </c>
      <c r="T567" s="1"/>
      <c r="U567" s="54" t="s">
        <v>123</v>
      </c>
      <c r="V567" s="54" t="s">
        <v>123</v>
      </c>
      <c r="W567" s="54" t="s">
        <v>123</v>
      </c>
      <c r="X567" s="1"/>
      <c r="Y567" s="54" t="s">
        <v>123</v>
      </c>
      <c r="Z567" s="54" t="s">
        <v>123</v>
      </c>
      <c r="AA567" s="54" t="s">
        <v>123</v>
      </c>
      <c r="AB567" s="54" t="s">
        <v>123</v>
      </c>
      <c r="AC567" s="54" t="s">
        <v>123</v>
      </c>
      <c r="AD567" s="54" t="s">
        <v>123</v>
      </c>
      <c r="AE567" s="54" t="s">
        <v>123</v>
      </c>
      <c r="AF567" s="54" t="s">
        <v>123</v>
      </c>
      <c r="AG567" s="1"/>
      <c r="AH567" s="54" t="s">
        <v>123</v>
      </c>
      <c r="AI567" s="54" t="s">
        <v>123</v>
      </c>
      <c r="AJ567" s="1"/>
      <c r="AK567" s="1"/>
      <c r="AL567" s="54" t="s">
        <v>123</v>
      </c>
      <c r="AM567" s="1"/>
      <c r="AN567" s="54" t="s">
        <v>123</v>
      </c>
      <c r="AO567" s="1"/>
      <c r="AP567" s="54" t="s">
        <v>123</v>
      </c>
      <c r="AQ567" s="1"/>
      <c r="AR567" s="1"/>
      <c r="AS567" s="1"/>
    </row>
    <row r="568" spans="1:45" x14ac:dyDescent="0.3">
      <c r="A568" s="1" t="str">
        <f t="shared" si="7"/>
        <v>Digitalizaciones de la institución [Universidad de Alcalá de Henares]</v>
      </c>
      <c r="B568" s="8" t="s">
        <v>1677</v>
      </c>
      <c r="C568" s="1" t="s">
        <v>44</v>
      </c>
      <c r="D568" s="1" t="s">
        <v>854</v>
      </c>
      <c r="E568" s="1" t="s">
        <v>163</v>
      </c>
      <c r="F568" s="56" t="s">
        <v>115</v>
      </c>
      <c r="G568" s="8" t="s">
        <v>93</v>
      </c>
      <c r="H568" s="8" t="s">
        <v>6</v>
      </c>
      <c r="I568" s="8" t="s">
        <v>2062</v>
      </c>
      <c r="J568" s="11" t="s">
        <v>123</v>
      </c>
      <c r="K568" s="11" t="s">
        <v>123</v>
      </c>
      <c r="L568" s="11" t="s">
        <v>123</v>
      </c>
      <c r="M568" s="54" t="s">
        <v>123</v>
      </c>
      <c r="N568" s="54" t="s">
        <v>123</v>
      </c>
      <c r="O568" s="1"/>
      <c r="P568" s="54" t="s">
        <v>123</v>
      </c>
      <c r="Q568" s="1"/>
      <c r="R568" s="54" t="s">
        <v>123</v>
      </c>
      <c r="S568" s="55" t="s">
        <v>123</v>
      </c>
      <c r="T568" s="1"/>
      <c r="U568" s="54" t="s">
        <v>123</v>
      </c>
      <c r="V568" s="54" t="s">
        <v>123</v>
      </c>
      <c r="W568" s="54" t="s">
        <v>123</v>
      </c>
      <c r="X568" s="1"/>
      <c r="Y568" s="54" t="s">
        <v>123</v>
      </c>
      <c r="Z568" s="54" t="s">
        <v>123</v>
      </c>
      <c r="AA568" s="54" t="s">
        <v>123</v>
      </c>
      <c r="AB568" s="54" t="s">
        <v>123</v>
      </c>
      <c r="AC568" s="54" t="s">
        <v>123</v>
      </c>
      <c r="AD568" s="54" t="s">
        <v>123</v>
      </c>
      <c r="AE568" s="54" t="s">
        <v>123</v>
      </c>
      <c r="AF568" s="54" t="s">
        <v>123</v>
      </c>
      <c r="AG568" s="1"/>
      <c r="AH568" s="54" t="s">
        <v>123</v>
      </c>
      <c r="AI568" s="54" t="s">
        <v>123</v>
      </c>
      <c r="AJ568" s="1"/>
      <c r="AK568" s="1"/>
      <c r="AL568" s="54" t="s">
        <v>123</v>
      </c>
      <c r="AM568" s="1"/>
      <c r="AN568" s="54" t="s">
        <v>123</v>
      </c>
      <c r="AO568" s="1"/>
      <c r="AP568" s="54" t="s">
        <v>123</v>
      </c>
      <c r="AQ568" s="1"/>
      <c r="AR568" s="1"/>
      <c r="AS568" s="1"/>
    </row>
    <row r="569" spans="1:45" x14ac:dyDescent="0.3">
      <c r="A569" s="1" t="str">
        <f t="shared" si="7"/>
        <v>Digitalizaciones de la institución [Universidad de Barcelona]</v>
      </c>
      <c r="B569" s="1" t="s">
        <v>1678</v>
      </c>
      <c r="C569" s="1" t="s">
        <v>44</v>
      </c>
      <c r="D569" s="1" t="s">
        <v>854</v>
      </c>
      <c r="E569" s="1" t="s">
        <v>1576</v>
      </c>
      <c r="F569" s="56" t="s">
        <v>115</v>
      </c>
      <c r="G569" s="8" t="s">
        <v>16</v>
      </c>
      <c r="H569" s="8" t="s">
        <v>80</v>
      </c>
      <c r="I569" s="8" t="s">
        <v>80</v>
      </c>
      <c r="J569" s="11" t="s">
        <v>123</v>
      </c>
      <c r="K569" s="11" t="s">
        <v>123</v>
      </c>
      <c r="L569" s="11" t="s">
        <v>123</v>
      </c>
      <c r="M569" s="54" t="s">
        <v>123</v>
      </c>
      <c r="N569" s="54" t="s">
        <v>123</v>
      </c>
      <c r="O569" s="1"/>
      <c r="P569" s="54" t="s">
        <v>123</v>
      </c>
      <c r="Q569" s="1"/>
      <c r="R569" s="54" t="s">
        <v>123</v>
      </c>
      <c r="S569" s="55" t="s">
        <v>123</v>
      </c>
      <c r="T569" s="1"/>
      <c r="U569" s="54" t="s">
        <v>123</v>
      </c>
      <c r="V569" s="54" t="s">
        <v>123</v>
      </c>
      <c r="W569" s="54" t="s">
        <v>123</v>
      </c>
      <c r="X569" s="1"/>
      <c r="Y569" s="54" t="s">
        <v>123</v>
      </c>
      <c r="Z569" s="54" t="s">
        <v>123</v>
      </c>
      <c r="AA569" s="54" t="s">
        <v>123</v>
      </c>
      <c r="AB569" s="54" t="s">
        <v>123</v>
      </c>
      <c r="AC569" s="54" t="s">
        <v>123</v>
      </c>
      <c r="AD569" s="54" t="s">
        <v>123</v>
      </c>
      <c r="AE569" s="54" t="s">
        <v>123</v>
      </c>
      <c r="AF569" s="54" t="s">
        <v>123</v>
      </c>
      <c r="AG569" s="1"/>
      <c r="AH569" s="54" t="s">
        <v>123</v>
      </c>
      <c r="AI569" s="54" t="s">
        <v>123</v>
      </c>
      <c r="AJ569" s="1"/>
      <c r="AK569" s="1"/>
      <c r="AL569" s="54" t="s">
        <v>123</v>
      </c>
      <c r="AM569" s="1"/>
      <c r="AN569" s="54" t="s">
        <v>123</v>
      </c>
      <c r="AO569" s="1"/>
      <c r="AP569" s="54" t="s">
        <v>123</v>
      </c>
      <c r="AQ569" s="1"/>
      <c r="AR569" s="1"/>
      <c r="AS569" s="1"/>
    </row>
    <row r="570" spans="1:45" x14ac:dyDescent="0.3">
      <c r="A570" s="1" t="str">
        <f t="shared" si="7"/>
        <v>Digitalizaciones de la institución [Universidad de Castilla-La Mancha. Centro de Estudios de Castilla-La Mancha  (CECLM)]</v>
      </c>
      <c r="B570" s="1" t="s">
        <v>2633</v>
      </c>
      <c r="C570" s="1" t="s">
        <v>44</v>
      </c>
      <c r="D570" s="1" t="s">
        <v>854</v>
      </c>
      <c r="E570" s="1" t="s">
        <v>1142</v>
      </c>
      <c r="F570" s="56" t="s">
        <v>115</v>
      </c>
      <c r="G570" s="8" t="s">
        <v>15</v>
      </c>
      <c r="H570" s="8" t="s">
        <v>67</v>
      </c>
      <c r="I570" s="8" t="s">
        <v>67</v>
      </c>
      <c r="J570" s="11" t="s">
        <v>123</v>
      </c>
      <c r="K570" s="11" t="s">
        <v>123</v>
      </c>
      <c r="L570" s="11" t="s">
        <v>123</v>
      </c>
      <c r="M570" s="54" t="s">
        <v>123</v>
      </c>
      <c r="N570" s="54" t="s">
        <v>123</v>
      </c>
      <c r="O570" s="1"/>
      <c r="P570" s="54" t="s">
        <v>123</v>
      </c>
      <c r="Q570" s="1"/>
      <c r="R570" s="54" t="s">
        <v>123</v>
      </c>
      <c r="S570" s="55" t="s">
        <v>123</v>
      </c>
      <c r="T570" s="1"/>
      <c r="U570" s="54" t="s">
        <v>123</v>
      </c>
      <c r="V570" s="54" t="s">
        <v>123</v>
      </c>
      <c r="W570" s="54" t="s">
        <v>123</v>
      </c>
      <c r="X570" s="1"/>
      <c r="Y570" s="54" t="s">
        <v>123</v>
      </c>
      <c r="Z570" s="54" t="s">
        <v>123</v>
      </c>
      <c r="AA570" s="54" t="s">
        <v>123</v>
      </c>
      <c r="AB570" s="54" t="s">
        <v>123</v>
      </c>
      <c r="AC570" s="54" t="s">
        <v>123</v>
      </c>
      <c r="AD570" s="54" t="s">
        <v>123</v>
      </c>
      <c r="AE570" s="54" t="s">
        <v>123</v>
      </c>
      <c r="AF570" s="54" t="s">
        <v>123</v>
      </c>
      <c r="AG570" s="1"/>
      <c r="AH570" s="54" t="s">
        <v>123</v>
      </c>
      <c r="AI570" s="54" t="s">
        <v>123</v>
      </c>
      <c r="AJ570" s="1"/>
      <c r="AK570" s="1"/>
      <c r="AL570" s="54" t="s">
        <v>123</v>
      </c>
      <c r="AM570" s="1"/>
      <c r="AN570" s="54" t="s">
        <v>123</v>
      </c>
      <c r="AO570" s="1"/>
      <c r="AP570" s="54" t="s">
        <v>123</v>
      </c>
      <c r="AQ570" s="1"/>
      <c r="AR570" s="1"/>
      <c r="AS570" s="1"/>
    </row>
    <row r="571" spans="1:45" x14ac:dyDescent="0.3">
      <c r="A571" s="1" t="str">
        <f t="shared" si="7"/>
        <v>Digitalizaciones de la institución [Universidad de Castilla-La Mancha. Centro de Estudios de Promoción de la Lectura y Literatura Infantil (CEPLI)]</v>
      </c>
      <c r="B571" s="1" t="s">
        <v>2011</v>
      </c>
      <c r="C571" s="1" t="s">
        <v>44</v>
      </c>
      <c r="D571" s="1" t="s">
        <v>854</v>
      </c>
      <c r="E571" s="1" t="s">
        <v>989</v>
      </c>
      <c r="F571" s="56" t="s">
        <v>115</v>
      </c>
      <c r="G571" s="8" t="s">
        <v>15</v>
      </c>
      <c r="H571" s="8" t="s">
        <v>67</v>
      </c>
      <c r="I571" s="8" t="s">
        <v>67</v>
      </c>
      <c r="J571" s="11" t="s">
        <v>123</v>
      </c>
      <c r="K571" s="11" t="s">
        <v>123</v>
      </c>
      <c r="L571" s="11" t="s">
        <v>123</v>
      </c>
      <c r="M571" s="54" t="s">
        <v>123</v>
      </c>
      <c r="N571" s="54" t="s">
        <v>123</v>
      </c>
      <c r="O571" s="1"/>
      <c r="P571" s="54" t="s">
        <v>123</v>
      </c>
      <c r="Q571" s="1"/>
      <c r="R571" s="54" t="s">
        <v>123</v>
      </c>
      <c r="S571" s="55" t="s">
        <v>123</v>
      </c>
      <c r="T571" s="1"/>
      <c r="U571" s="54" t="s">
        <v>123</v>
      </c>
      <c r="V571" s="54" t="s">
        <v>123</v>
      </c>
      <c r="W571" s="54" t="s">
        <v>123</v>
      </c>
      <c r="X571" s="1"/>
      <c r="Y571" s="54" t="s">
        <v>123</v>
      </c>
      <c r="Z571" s="54" t="s">
        <v>123</v>
      </c>
      <c r="AA571" s="54" t="s">
        <v>123</v>
      </c>
      <c r="AB571" s="54" t="s">
        <v>123</v>
      </c>
      <c r="AC571" s="54" t="s">
        <v>123</v>
      </c>
      <c r="AD571" s="54" t="s">
        <v>123</v>
      </c>
      <c r="AE571" s="54" t="s">
        <v>123</v>
      </c>
      <c r="AF571" s="54" t="s">
        <v>123</v>
      </c>
      <c r="AG571" s="1"/>
      <c r="AH571" s="54" t="s">
        <v>123</v>
      </c>
      <c r="AI571" s="54" t="s">
        <v>123</v>
      </c>
      <c r="AJ571" s="1"/>
      <c r="AK571" s="1"/>
      <c r="AL571" s="54" t="s">
        <v>123</v>
      </c>
      <c r="AM571" s="1"/>
      <c r="AN571" s="54" t="s">
        <v>123</v>
      </c>
      <c r="AO571" s="1"/>
      <c r="AP571" s="54" t="s">
        <v>123</v>
      </c>
      <c r="AQ571" s="1"/>
      <c r="AR571" s="1"/>
      <c r="AS571" s="1"/>
    </row>
    <row r="572" spans="1:45" x14ac:dyDescent="0.3">
      <c r="A572" s="1" t="str">
        <f t="shared" si="7"/>
        <v>Digitalizaciones de la institución [Universidad de Castilla-La Mancha. Fondo colección Joaquín de Entrambasaguas]</v>
      </c>
      <c r="B572" s="1" t="s">
        <v>2018</v>
      </c>
      <c r="C572" s="1" t="s">
        <v>44</v>
      </c>
      <c r="D572" s="1" t="s">
        <v>854</v>
      </c>
      <c r="E572" s="1" t="s">
        <v>989</v>
      </c>
      <c r="F572" s="56" t="s">
        <v>115</v>
      </c>
      <c r="G572" s="8" t="s">
        <v>15</v>
      </c>
      <c r="H572" s="8" t="s">
        <v>67</v>
      </c>
      <c r="I572" s="8" t="s">
        <v>67</v>
      </c>
      <c r="J572" s="11" t="s">
        <v>123</v>
      </c>
      <c r="K572" s="11" t="s">
        <v>123</v>
      </c>
      <c r="L572" s="11" t="s">
        <v>123</v>
      </c>
      <c r="M572" s="54" t="s">
        <v>123</v>
      </c>
      <c r="N572" s="54" t="s">
        <v>123</v>
      </c>
      <c r="O572" s="1"/>
      <c r="P572" s="54" t="s">
        <v>123</v>
      </c>
      <c r="Q572" s="1"/>
      <c r="R572" s="54" t="s">
        <v>123</v>
      </c>
      <c r="S572" s="55" t="s">
        <v>123</v>
      </c>
      <c r="T572" s="1"/>
      <c r="U572" s="54" t="s">
        <v>123</v>
      </c>
      <c r="V572" s="54" t="s">
        <v>123</v>
      </c>
      <c r="W572" s="54" t="s">
        <v>123</v>
      </c>
      <c r="X572" s="1"/>
      <c r="Y572" s="54" t="s">
        <v>123</v>
      </c>
      <c r="Z572" s="54" t="s">
        <v>123</v>
      </c>
      <c r="AA572" s="54" t="s">
        <v>123</v>
      </c>
      <c r="AB572" s="54" t="s">
        <v>123</v>
      </c>
      <c r="AC572" s="54" t="s">
        <v>123</v>
      </c>
      <c r="AD572" s="54" t="s">
        <v>123</v>
      </c>
      <c r="AE572" s="54" t="s">
        <v>123</v>
      </c>
      <c r="AF572" s="54" t="s">
        <v>123</v>
      </c>
      <c r="AG572" s="1"/>
      <c r="AH572" s="54" t="s">
        <v>123</v>
      </c>
      <c r="AI572" s="54" t="s">
        <v>123</v>
      </c>
      <c r="AJ572" s="1"/>
      <c r="AK572" s="1"/>
      <c r="AL572" s="54" t="s">
        <v>123</v>
      </c>
      <c r="AM572" s="1"/>
      <c r="AN572" s="54" t="s">
        <v>123</v>
      </c>
      <c r="AO572" s="1"/>
      <c r="AP572" s="54" t="s">
        <v>123</v>
      </c>
      <c r="AQ572" s="1"/>
      <c r="AR572" s="1"/>
      <c r="AS572" s="1"/>
    </row>
    <row r="573" spans="1:45" x14ac:dyDescent="0.3">
      <c r="A573" s="1" t="str">
        <f t="shared" si="7"/>
        <v>Digitalizaciones de la institución [Universidad de Castilla-La Mancha]</v>
      </c>
      <c r="B573" s="1" t="s">
        <v>792</v>
      </c>
      <c r="C573" s="1" t="s">
        <v>44</v>
      </c>
      <c r="D573" s="1" t="s">
        <v>854</v>
      </c>
      <c r="E573" s="1" t="s">
        <v>989</v>
      </c>
      <c r="F573" s="56" t="s">
        <v>115</v>
      </c>
      <c r="G573" s="8" t="s">
        <v>15</v>
      </c>
      <c r="H573" s="8" t="s">
        <v>67</v>
      </c>
      <c r="I573" s="8" t="s">
        <v>67</v>
      </c>
      <c r="J573" s="11" t="s">
        <v>123</v>
      </c>
      <c r="K573" s="11" t="s">
        <v>123</v>
      </c>
      <c r="L573" s="11" t="s">
        <v>123</v>
      </c>
      <c r="M573" s="54" t="s">
        <v>123</v>
      </c>
      <c r="N573" s="54" t="s">
        <v>123</v>
      </c>
      <c r="O573" s="1"/>
      <c r="P573" s="54" t="s">
        <v>123</v>
      </c>
      <c r="Q573" s="1"/>
      <c r="R573" s="54" t="s">
        <v>123</v>
      </c>
      <c r="S573" s="55" t="s">
        <v>123</v>
      </c>
      <c r="T573" s="1"/>
      <c r="U573" s="54" t="s">
        <v>123</v>
      </c>
      <c r="V573" s="54" t="s">
        <v>123</v>
      </c>
      <c r="W573" s="54" t="s">
        <v>123</v>
      </c>
      <c r="X573" s="1"/>
      <c r="Y573" s="54" t="s">
        <v>123</v>
      </c>
      <c r="Z573" s="54" t="s">
        <v>123</v>
      </c>
      <c r="AA573" s="54" t="s">
        <v>123</v>
      </c>
      <c r="AB573" s="54" t="s">
        <v>123</v>
      </c>
      <c r="AC573" s="54" t="s">
        <v>123</v>
      </c>
      <c r="AD573" s="54" t="s">
        <v>123</v>
      </c>
      <c r="AE573" s="54" t="s">
        <v>123</v>
      </c>
      <c r="AF573" s="54" t="s">
        <v>123</v>
      </c>
      <c r="AG573" s="1"/>
      <c r="AH573" s="54" t="s">
        <v>123</v>
      </c>
      <c r="AI573" s="54" t="s">
        <v>123</v>
      </c>
      <c r="AJ573" s="1"/>
      <c r="AK573" s="1"/>
      <c r="AL573" s="54" t="s">
        <v>123</v>
      </c>
      <c r="AM573" s="1"/>
      <c r="AN573" s="54" t="s">
        <v>123</v>
      </c>
      <c r="AO573" s="1"/>
      <c r="AP573" s="54" t="s">
        <v>123</v>
      </c>
      <c r="AQ573" s="1"/>
      <c r="AR573" s="1"/>
      <c r="AS573" s="1"/>
    </row>
    <row r="574" spans="1:45" x14ac:dyDescent="0.3">
      <c r="A574" s="1" t="str">
        <f t="shared" si="7"/>
        <v>Digitalizaciones de la institución [Universidad de Córdoba]</v>
      </c>
      <c r="B574" s="8" t="s">
        <v>1679</v>
      </c>
      <c r="C574" s="1" t="s">
        <v>44</v>
      </c>
      <c r="D574" s="1" t="s">
        <v>854</v>
      </c>
      <c r="E574" s="1" t="s">
        <v>163</v>
      </c>
      <c r="F574" s="56" t="s">
        <v>115</v>
      </c>
      <c r="G574" s="8" t="s">
        <v>4</v>
      </c>
      <c r="H574" s="8" t="s">
        <v>54</v>
      </c>
      <c r="I574" s="8" t="s">
        <v>54</v>
      </c>
      <c r="J574" s="11" t="s">
        <v>123</v>
      </c>
      <c r="K574" s="11" t="s">
        <v>123</v>
      </c>
      <c r="L574" s="11" t="s">
        <v>123</v>
      </c>
      <c r="M574" s="54" t="s">
        <v>123</v>
      </c>
      <c r="N574" s="54" t="s">
        <v>123</v>
      </c>
      <c r="O574" s="1"/>
      <c r="P574" s="54" t="s">
        <v>123</v>
      </c>
      <c r="Q574" s="1"/>
      <c r="R574" s="54" t="s">
        <v>123</v>
      </c>
      <c r="S574" s="55" t="s">
        <v>123</v>
      </c>
      <c r="T574" s="1"/>
      <c r="U574" s="54" t="s">
        <v>123</v>
      </c>
      <c r="V574" s="54" t="s">
        <v>123</v>
      </c>
      <c r="W574" s="54" t="s">
        <v>123</v>
      </c>
      <c r="X574" s="1"/>
      <c r="Y574" s="54" t="s">
        <v>123</v>
      </c>
      <c r="Z574" s="54" t="s">
        <v>123</v>
      </c>
      <c r="AA574" s="54" t="s">
        <v>123</v>
      </c>
      <c r="AB574" s="54" t="s">
        <v>123</v>
      </c>
      <c r="AC574" s="54" t="s">
        <v>123</v>
      </c>
      <c r="AD574" s="54" t="s">
        <v>123</v>
      </c>
      <c r="AE574" s="54" t="s">
        <v>123</v>
      </c>
      <c r="AF574" s="54" t="s">
        <v>123</v>
      </c>
      <c r="AG574" s="1"/>
      <c r="AH574" s="54" t="s">
        <v>123</v>
      </c>
      <c r="AI574" s="54" t="s">
        <v>123</v>
      </c>
      <c r="AJ574" s="1"/>
      <c r="AK574" s="1"/>
      <c r="AL574" s="54" t="s">
        <v>123</v>
      </c>
      <c r="AM574" s="1"/>
      <c r="AN574" s="54" t="s">
        <v>123</v>
      </c>
      <c r="AO574" s="1"/>
      <c r="AP574" s="54" t="s">
        <v>123</v>
      </c>
      <c r="AQ574" s="1"/>
      <c r="AR574" s="1"/>
      <c r="AS574" s="1"/>
    </row>
    <row r="575" spans="1:45" x14ac:dyDescent="0.3">
      <c r="A575" s="1" t="str">
        <f t="shared" si="7"/>
        <v>Digitalizaciones de la institución [Universidad de Extremadura. Seminario Interfacultativo de Lectura]</v>
      </c>
      <c r="B575" s="1" t="s">
        <v>1748</v>
      </c>
      <c r="C575" s="1" t="s">
        <v>44</v>
      </c>
      <c r="D575" s="1" t="s">
        <v>854</v>
      </c>
      <c r="E575" s="1" t="s">
        <v>989</v>
      </c>
      <c r="F575" s="56" t="s">
        <v>115</v>
      </c>
      <c r="G575" s="8" t="s">
        <v>18</v>
      </c>
      <c r="H575" s="8" t="s">
        <v>87</v>
      </c>
      <c r="I575" s="8" t="s">
        <v>87</v>
      </c>
      <c r="J575" s="11" t="s">
        <v>123</v>
      </c>
      <c r="K575" s="11" t="s">
        <v>123</v>
      </c>
      <c r="L575" s="11" t="s">
        <v>123</v>
      </c>
      <c r="M575" s="54" t="s">
        <v>123</v>
      </c>
      <c r="N575" s="54" t="s">
        <v>123</v>
      </c>
      <c r="O575" s="1"/>
      <c r="P575" s="54" t="s">
        <v>123</v>
      </c>
      <c r="Q575" s="1"/>
      <c r="R575" s="54" t="s">
        <v>123</v>
      </c>
      <c r="S575" s="55" t="s">
        <v>123</v>
      </c>
      <c r="T575" s="1"/>
      <c r="U575" s="54" t="s">
        <v>123</v>
      </c>
      <c r="V575" s="54" t="s">
        <v>123</v>
      </c>
      <c r="W575" s="54" t="s">
        <v>123</v>
      </c>
      <c r="X575" s="1"/>
      <c r="Y575" s="54" t="s">
        <v>123</v>
      </c>
      <c r="Z575" s="54" t="s">
        <v>123</v>
      </c>
      <c r="AA575" s="54" t="s">
        <v>123</v>
      </c>
      <c r="AB575" s="54" t="s">
        <v>123</v>
      </c>
      <c r="AC575" s="54" t="s">
        <v>123</v>
      </c>
      <c r="AD575" s="54" t="s">
        <v>123</v>
      </c>
      <c r="AE575" s="54" t="s">
        <v>123</v>
      </c>
      <c r="AF575" s="54" t="s">
        <v>123</v>
      </c>
      <c r="AG575" s="1"/>
      <c r="AH575" s="54" t="s">
        <v>123</v>
      </c>
      <c r="AI575" s="54" t="s">
        <v>123</v>
      </c>
      <c r="AJ575" s="1"/>
      <c r="AK575" s="1"/>
      <c r="AL575" s="54" t="s">
        <v>123</v>
      </c>
      <c r="AM575" s="1"/>
      <c r="AN575" s="54" t="s">
        <v>123</v>
      </c>
      <c r="AO575" s="1"/>
      <c r="AP575" s="54" t="s">
        <v>123</v>
      </c>
      <c r="AQ575" s="1"/>
      <c r="AR575" s="1"/>
      <c r="AS575" s="1"/>
    </row>
    <row r="576" spans="1:45" x14ac:dyDescent="0.3">
      <c r="A576" s="1" t="str">
        <f t="shared" si="7"/>
        <v>Digitalizaciones de la institución [Universidad de Girona. Biblioteca]</v>
      </c>
      <c r="B576" s="1" t="s">
        <v>804</v>
      </c>
      <c r="C576" s="1" t="s">
        <v>44</v>
      </c>
      <c r="D576" s="1" t="s">
        <v>854</v>
      </c>
      <c r="E576" s="1" t="s">
        <v>1576</v>
      </c>
      <c r="F576" s="56" t="s">
        <v>115</v>
      </c>
      <c r="G576" s="8" t="s">
        <v>16</v>
      </c>
      <c r="H576" s="8" t="s">
        <v>81</v>
      </c>
      <c r="I576" s="8" t="s">
        <v>81</v>
      </c>
      <c r="J576" s="11" t="s">
        <v>123</v>
      </c>
      <c r="K576" s="11" t="s">
        <v>123</v>
      </c>
      <c r="L576" s="11" t="s">
        <v>123</v>
      </c>
      <c r="M576" s="54" t="s">
        <v>123</v>
      </c>
      <c r="N576" s="54" t="s">
        <v>123</v>
      </c>
      <c r="O576" s="1"/>
      <c r="P576" s="54" t="s">
        <v>123</v>
      </c>
      <c r="Q576" s="1"/>
      <c r="R576" s="54" t="s">
        <v>123</v>
      </c>
      <c r="S576" s="55" t="s">
        <v>123</v>
      </c>
      <c r="T576" s="1"/>
      <c r="U576" s="54" t="s">
        <v>123</v>
      </c>
      <c r="V576" s="54" t="s">
        <v>123</v>
      </c>
      <c r="W576" s="54" t="s">
        <v>123</v>
      </c>
      <c r="X576" s="1"/>
      <c r="Y576" s="54" t="s">
        <v>123</v>
      </c>
      <c r="Z576" s="54" t="s">
        <v>123</v>
      </c>
      <c r="AA576" s="54" t="s">
        <v>123</v>
      </c>
      <c r="AB576" s="54" t="s">
        <v>123</v>
      </c>
      <c r="AC576" s="54" t="s">
        <v>123</v>
      </c>
      <c r="AD576" s="54" t="s">
        <v>123</v>
      </c>
      <c r="AE576" s="54" t="s">
        <v>123</v>
      </c>
      <c r="AF576" s="54" t="s">
        <v>123</v>
      </c>
      <c r="AG576" s="1"/>
      <c r="AH576" s="54" t="s">
        <v>123</v>
      </c>
      <c r="AI576" s="54" t="s">
        <v>123</v>
      </c>
      <c r="AJ576" s="1"/>
      <c r="AK576" s="1"/>
      <c r="AL576" s="54" t="s">
        <v>123</v>
      </c>
      <c r="AM576" s="1"/>
      <c r="AN576" s="54" t="s">
        <v>123</v>
      </c>
      <c r="AO576" s="1"/>
      <c r="AP576" s="54" t="s">
        <v>123</v>
      </c>
      <c r="AQ576" s="1"/>
      <c r="AR576" s="1"/>
      <c r="AS576" s="1"/>
    </row>
    <row r="577" spans="1:45" x14ac:dyDescent="0.3">
      <c r="A577" s="1" t="str">
        <f t="shared" si="7"/>
        <v>Digitalizaciones de la institución [Universidad de Granada]</v>
      </c>
      <c r="B577" s="8" t="s">
        <v>1680</v>
      </c>
      <c r="C577" s="1" t="s">
        <v>44</v>
      </c>
      <c r="D577" s="1" t="s">
        <v>854</v>
      </c>
      <c r="E577" s="1" t="s">
        <v>163</v>
      </c>
      <c r="F577" s="56" t="s">
        <v>115</v>
      </c>
      <c r="G577" s="8" t="s">
        <v>4</v>
      </c>
      <c r="H577" s="8" t="s">
        <v>55</v>
      </c>
      <c r="I577" s="8" t="s">
        <v>55</v>
      </c>
      <c r="J577" s="11" t="s">
        <v>123</v>
      </c>
      <c r="K577" s="11" t="s">
        <v>123</v>
      </c>
      <c r="L577" s="11" t="s">
        <v>123</v>
      </c>
      <c r="M577" s="54" t="s">
        <v>123</v>
      </c>
      <c r="N577" s="54" t="s">
        <v>123</v>
      </c>
      <c r="O577" s="1"/>
      <c r="P577" s="54" t="s">
        <v>123</v>
      </c>
      <c r="Q577" s="1"/>
      <c r="R577" s="54" t="s">
        <v>123</v>
      </c>
      <c r="S577" s="55" t="s">
        <v>123</v>
      </c>
      <c r="T577" s="1"/>
      <c r="U577" s="54" t="s">
        <v>123</v>
      </c>
      <c r="V577" s="54" t="s">
        <v>123</v>
      </c>
      <c r="W577" s="54" t="s">
        <v>123</v>
      </c>
      <c r="X577" s="1"/>
      <c r="Y577" s="54" t="s">
        <v>123</v>
      </c>
      <c r="Z577" s="54" t="s">
        <v>123</v>
      </c>
      <c r="AA577" s="54" t="s">
        <v>123</v>
      </c>
      <c r="AB577" s="54" t="s">
        <v>123</v>
      </c>
      <c r="AC577" s="54" t="s">
        <v>123</v>
      </c>
      <c r="AD577" s="54" t="s">
        <v>123</v>
      </c>
      <c r="AE577" s="54" t="s">
        <v>123</v>
      </c>
      <c r="AF577" s="54" t="s">
        <v>123</v>
      </c>
      <c r="AG577" s="1"/>
      <c r="AH577" s="54" t="s">
        <v>123</v>
      </c>
      <c r="AI577" s="54" t="s">
        <v>123</v>
      </c>
      <c r="AJ577" s="1"/>
      <c r="AK577" s="1"/>
      <c r="AL577" s="54" t="s">
        <v>123</v>
      </c>
      <c r="AM577" s="1"/>
      <c r="AN577" s="54" t="s">
        <v>123</v>
      </c>
      <c r="AO577" s="1"/>
      <c r="AP577" s="54" t="s">
        <v>123</v>
      </c>
      <c r="AQ577" s="1"/>
      <c r="AR577" s="1"/>
      <c r="AS577" s="1"/>
    </row>
    <row r="578" spans="1:45" x14ac:dyDescent="0.3">
      <c r="A578" s="1" t="str">
        <f t="shared" si="7"/>
        <v>Digitalizaciones de la institución [Universidad de Huelva]</v>
      </c>
      <c r="B578" s="8" t="s">
        <v>791</v>
      </c>
      <c r="C578" s="1" t="s">
        <v>44</v>
      </c>
      <c r="D578" s="1" t="s">
        <v>854</v>
      </c>
      <c r="E578" s="1" t="s">
        <v>163</v>
      </c>
      <c r="F578" s="56" t="s">
        <v>115</v>
      </c>
      <c r="G578" s="8" t="s">
        <v>4</v>
      </c>
      <c r="H578" s="8" t="s">
        <v>56</v>
      </c>
      <c r="I578" s="8" t="s">
        <v>56</v>
      </c>
      <c r="J578" s="11" t="s">
        <v>123</v>
      </c>
      <c r="K578" s="11" t="s">
        <v>123</v>
      </c>
      <c r="L578" s="11" t="s">
        <v>123</v>
      </c>
      <c r="M578" s="54" t="s">
        <v>123</v>
      </c>
      <c r="N578" s="54" t="s">
        <v>123</v>
      </c>
      <c r="O578" s="1"/>
      <c r="P578" s="54" t="s">
        <v>123</v>
      </c>
      <c r="Q578" s="1"/>
      <c r="R578" s="54" t="s">
        <v>123</v>
      </c>
      <c r="S578" s="55" t="s">
        <v>123</v>
      </c>
      <c r="T578" s="1"/>
      <c r="U578" s="54" t="s">
        <v>123</v>
      </c>
      <c r="V578" s="54" t="s">
        <v>123</v>
      </c>
      <c r="W578" s="54" t="s">
        <v>123</v>
      </c>
      <c r="X578" s="1"/>
      <c r="Y578" s="54" t="s">
        <v>123</v>
      </c>
      <c r="Z578" s="54" t="s">
        <v>123</v>
      </c>
      <c r="AA578" s="54" t="s">
        <v>123</v>
      </c>
      <c r="AB578" s="54" t="s">
        <v>123</v>
      </c>
      <c r="AC578" s="54" t="s">
        <v>123</v>
      </c>
      <c r="AD578" s="54" t="s">
        <v>123</v>
      </c>
      <c r="AE578" s="54" t="s">
        <v>123</v>
      </c>
      <c r="AF578" s="54" t="s">
        <v>123</v>
      </c>
      <c r="AG578" s="1"/>
      <c r="AH578" s="54" t="s">
        <v>123</v>
      </c>
      <c r="AI578" s="54" t="s">
        <v>123</v>
      </c>
      <c r="AJ578" s="1"/>
      <c r="AK578" s="1"/>
      <c r="AL578" s="54" t="s">
        <v>123</v>
      </c>
      <c r="AM578" s="1"/>
      <c r="AN578" s="54" t="s">
        <v>123</v>
      </c>
      <c r="AO578" s="1"/>
      <c r="AP578" s="54" t="s">
        <v>123</v>
      </c>
      <c r="AQ578" s="1"/>
      <c r="AR578" s="1"/>
      <c r="AS578" s="1"/>
    </row>
    <row r="579" spans="1:45" ht="28.8" x14ac:dyDescent="0.3">
      <c r="A579" s="1" t="str">
        <f t="shared" si="7"/>
        <v>Digitalizaciones de la institución [Universidad de La Laguna]</v>
      </c>
      <c r="B579" s="1" t="s">
        <v>211</v>
      </c>
      <c r="C579" s="1" t="s">
        <v>44</v>
      </c>
      <c r="D579" s="1" t="s">
        <v>854</v>
      </c>
      <c r="E579" s="1" t="s">
        <v>881</v>
      </c>
      <c r="F579" s="56" t="s">
        <v>115</v>
      </c>
      <c r="G579" s="8" t="s">
        <v>20</v>
      </c>
      <c r="H579" s="8" t="s">
        <v>65</v>
      </c>
      <c r="I579" s="8" t="s">
        <v>384</v>
      </c>
      <c r="J579" s="11" t="s">
        <v>123</v>
      </c>
      <c r="K579" s="11" t="s">
        <v>123</v>
      </c>
      <c r="L579" s="11" t="s">
        <v>123</v>
      </c>
      <c r="M579" s="54" t="s">
        <v>123</v>
      </c>
      <c r="N579" s="54" t="s">
        <v>123</v>
      </c>
      <c r="O579" s="1"/>
      <c r="P579" s="54" t="s">
        <v>123</v>
      </c>
      <c r="Q579" s="1"/>
      <c r="R579" s="54" t="s">
        <v>123</v>
      </c>
      <c r="S579" s="55" t="s">
        <v>123</v>
      </c>
      <c r="T579" s="1"/>
      <c r="U579" s="54" t="s">
        <v>123</v>
      </c>
      <c r="V579" s="54" t="s">
        <v>123</v>
      </c>
      <c r="W579" s="54" t="s">
        <v>123</v>
      </c>
      <c r="X579" s="1"/>
      <c r="Y579" s="54" t="s">
        <v>123</v>
      </c>
      <c r="Z579" s="54" t="s">
        <v>123</v>
      </c>
      <c r="AA579" s="54" t="s">
        <v>123</v>
      </c>
      <c r="AB579" s="54" t="s">
        <v>123</v>
      </c>
      <c r="AC579" s="54" t="s">
        <v>123</v>
      </c>
      <c r="AD579" s="54" t="s">
        <v>123</v>
      </c>
      <c r="AE579" s="54" t="s">
        <v>123</v>
      </c>
      <c r="AF579" s="54" t="s">
        <v>123</v>
      </c>
      <c r="AG579" s="1"/>
      <c r="AH579" s="54" t="s">
        <v>123</v>
      </c>
      <c r="AI579" s="54" t="s">
        <v>123</v>
      </c>
      <c r="AJ579" s="1"/>
      <c r="AK579" s="1"/>
      <c r="AL579" s="54" t="s">
        <v>123</v>
      </c>
      <c r="AM579" s="1"/>
      <c r="AN579" s="54" t="s">
        <v>123</v>
      </c>
      <c r="AO579" s="1"/>
      <c r="AP579" s="54" t="s">
        <v>123</v>
      </c>
      <c r="AQ579" s="1"/>
      <c r="AR579" s="1"/>
      <c r="AS579" s="1"/>
    </row>
    <row r="580" spans="1:45" ht="28.8" x14ac:dyDescent="0.3">
      <c r="A580" s="1" t="str">
        <f t="shared" si="7"/>
        <v>Digitalizaciones de la institución [Universidad de Las Palmas de Gran Canaria (ULPGC)]</v>
      </c>
      <c r="B580" s="1" t="s">
        <v>1788</v>
      </c>
      <c r="C580" s="1" t="s">
        <v>44</v>
      </c>
      <c r="D580" s="1" t="s">
        <v>854</v>
      </c>
      <c r="E580" s="1" t="s">
        <v>959</v>
      </c>
      <c r="F580" s="56" t="s">
        <v>115</v>
      </c>
      <c r="G580" s="8" t="s">
        <v>20</v>
      </c>
      <c r="H580" s="8" t="s">
        <v>64</v>
      </c>
      <c r="I580" s="8" t="s">
        <v>402</v>
      </c>
      <c r="J580" s="11" t="s">
        <v>123</v>
      </c>
      <c r="K580" s="11" t="s">
        <v>123</v>
      </c>
      <c r="L580" s="11" t="s">
        <v>123</v>
      </c>
      <c r="M580" s="54" t="s">
        <v>123</v>
      </c>
      <c r="N580" s="54" t="s">
        <v>123</v>
      </c>
      <c r="O580" s="1"/>
      <c r="P580" s="54" t="s">
        <v>123</v>
      </c>
      <c r="Q580" s="1"/>
      <c r="R580" s="54" t="s">
        <v>123</v>
      </c>
      <c r="S580" s="55" t="s">
        <v>123</v>
      </c>
      <c r="T580" s="1"/>
      <c r="U580" s="54" t="s">
        <v>123</v>
      </c>
      <c r="V580" s="54" t="s">
        <v>123</v>
      </c>
      <c r="W580" s="54" t="s">
        <v>123</v>
      </c>
      <c r="X580" s="1"/>
      <c r="Y580" s="54" t="s">
        <v>123</v>
      </c>
      <c r="Z580" s="54" t="s">
        <v>123</v>
      </c>
      <c r="AA580" s="54" t="s">
        <v>123</v>
      </c>
      <c r="AB580" s="54" t="s">
        <v>123</v>
      </c>
      <c r="AC580" s="54" t="s">
        <v>123</v>
      </c>
      <c r="AD580" s="54" t="s">
        <v>123</v>
      </c>
      <c r="AE580" s="54" t="s">
        <v>123</v>
      </c>
      <c r="AF580" s="54" t="s">
        <v>123</v>
      </c>
      <c r="AG580" s="1"/>
      <c r="AH580" s="54" t="s">
        <v>123</v>
      </c>
      <c r="AI580" s="54" t="s">
        <v>123</v>
      </c>
      <c r="AJ580" s="1"/>
      <c r="AK580" s="1"/>
      <c r="AL580" s="54" t="s">
        <v>123</v>
      </c>
      <c r="AM580" s="1"/>
      <c r="AN580" s="54" t="s">
        <v>123</v>
      </c>
      <c r="AO580" s="1"/>
      <c r="AP580" s="54" t="s">
        <v>123</v>
      </c>
      <c r="AQ580" s="1"/>
      <c r="AR580" s="1"/>
      <c r="AS580" s="1"/>
    </row>
    <row r="581" spans="1:45" x14ac:dyDescent="0.3">
      <c r="A581" s="1" t="str">
        <f t="shared" si="7"/>
        <v>Digitalizaciones de la institución [Universidad de Mondragón]</v>
      </c>
      <c r="B581" s="1" t="s">
        <v>1764</v>
      </c>
      <c r="C581" s="1" t="s">
        <v>44</v>
      </c>
      <c r="D581" s="1" t="s">
        <v>854</v>
      </c>
      <c r="E581" s="1" t="s">
        <v>309</v>
      </c>
      <c r="F581" s="56" t="s">
        <v>115</v>
      </c>
      <c r="G581" s="8" t="s">
        <v>17</v>
      </c>
      <c r="H581" s="8" t="s">
        <v>98</v>
      </c>
      <c r="I581" s="8" t="s">
        <v>2055</v>
      </c>
      <c r="J581" s="11" t="s">
        <v>123</v>
      </c>
      <c r="K581" s="11" t="s">
        <v>123</v>
      </c>
      <c r="L581" s="11" t="s">
        <v>123</v>
      </c>
      <c r="M581" s="54" t="s">
        <v>123</v>
      </c>
      <c r="N581" s="54" t="s">
        <v>123</v>
      </c>
      <c r="O581" s="1"/>
      <c r="P581" s="54" t="s">
        <v>123</v>
      </c>
      <c r="Q581" s="1"/>
      <c r="R581" s="54" t="s">
        <v>123</v>
      </c>
      <c r="S581" s="55" t="s">
        <v>123</v>
      </c>
      <c r="T581" s="1"/>
      <c r="U581" s="54" t="s">
        <v>123</v>
      </c>
      <c r="V581" s="54" t="s">
        <v>123</v>
      </c>
      <c r="W581" s="54" t="s">
        <v>123</v>
      </c>
      <c r="X581" s="1"/>
      <c r="Y581" s="54" t="s">
        <v>123</v>
      </c>
      <c r="Z581" s="54" t="s">
        <v>123</v>
      </c>
      <c r="AA581" s="54" t="s">
        <v>123</v>
      </c>
      <c r="AB581" s="54" t="s">
        <v>123</v>
      </c>
      <c r="AC581" s="54" t="s">
        <v>123</v>
      </c>
      <c r="AD581" s="54" t="s">
        <v>123</v>
      </c>
      <c r="AE581" s="54" t="s">
        <v>123</v>
      </c>
      <c r="AF581" s="54" t="s">
        <v>123</v>
      </c>
      <c r="AG581" s="1"/>
      <c r="AH581" s="54" t="s">
        <v>123</v>
      </c>
      <c r="AI581" s="54" t="s">
        <v>123</v>
      </c>
      <c r="AJ581" s="1"/>
      <c r="AK581" s="1"/>
      <c r="AL581" s="54" t="s">
        <v>123</v>
      </c>
      <c r="AM581" s="1"/>
      <c r="AN581" s="54" t="s">
        <v>123</v>
      </c>
      <c r="AO581" s="1"/>
      <c r="AP581" s="54" t="s">
        <v>123</v>
      </c>
      <c r="AQ581" s="1"/>
      <c r="AR581" s="1"/>
      <c r="AS581" s="1"/>
    </row>
    <row r="582" spans="1:45" x14ac:dyDescent="0.3">
      <c r="A582" s="1" t="str">
        <f t="shared" si="7"/>
        <v>Digitalizaciones de la institución [Universidad de Murcia]</v>
      </c>
      <c r="B582" s="1" t="s">
        <v>787</v>
      </c>
      <c r="C582" s="1" t="s">
        <v>44</v>
      </c>
      <c r="D582" s="1" t="s">
        <v>854</v>
      </c>
      <c r="E582" s="1" t="s">
        <v>1132</v>
      </c>
      <c r="F582" s="56" t="s">
        <v>115</v>
      </c>
      <c r="G582" s="8" t="s">
        <v>94</v>
      </c>
      <c r="H582" s="8" t="s">
        <v>12</v>
      </c>
      <c r="I582" s="8" t="s">
        <v>12</v>
      </c>
      <c r="J582" s="11" t="s">
        <v>123</v>
      </c>
      <c r="K582" s="11" t="s">
        <v>123</v>
      </c>
      <c r="L582" s="11" t="s">
        <v>123</v>
      </c>
      <c r="M582" s="54" t="s">
        <v>123</v>
      </c>
      <c r="N582" s="54" t="s">
        <v>123</v>
      </c>
      <c r="O582" s="1"/>
      <c r="P582" s="54" t="s">
        <v>123</v>
      </c>
      <c r="Q582" s="1"/>
      <c r="R582" s="54" t="s">
        <v>123</v>
      </c>
      <c r="S582" s="55" t="s">
        <v>123</v>
      </c>
      <c r="T582" s="1"/>
      <c r="U582" s="54" t="s">
        <v>123</v>
      </c>
      <c r="V582" s="54" t="s">
        <v>123</v>
      </c>
      <c r="W582" s="54" t="s">
        <v>123</v>
      </c>
      <c r="X582" s="1"/>
      <c r="Y582" s="54" t="s">
        <v>123</v>
      </c>
      <c r="Z582" s="54" t="s">
        <v>123</v>
      </c>
      <c r="AA582" s="54" t="s">
        <v>123</v>
      </c>
      <c r="AB582" s="54" t="s">
        <v>123</v>
      </c>
      <c r="AC582" s="54" t="s">
        <v>123</v>
      </c>
      <c r="AD582" s="54" t="s">
        <v>123</v>
      </c>
      <c r="AE582" s="54" t="s">
        <v>123</v>
      </c>
      <c r="AF582" s="54" t="s">
        <v>123</v>
      </c>
      <c r="AG582" s="1"/>
      <c r="AH582" s="54" t="s">
        <v>123</v>
      </c>
      <c r="AI582" s="54" t="s">
        <v>123</v>
      </c>
      <c r="AJ582" s="1"/>
      <c r="AK582" s="1"/>
      <c r="AL582" s="54" t="s">
        <v>123</v>
      </c>
      <c r="AM582" s="1"/>
      <c r="AN582" s="54" t="s">
        <v>123</v>
      </c>
      <c r="AO582" s="1"/>
      <c r="AP582" s="54" t="s">
        <v>123</v>
      </c>
      <c r="AQ582" s="1"/>
      <c r="AR582" s="1"/>
      <c r="AS582" s="1"/>
    </row>
    <row r="583" spans="1:45" x14ac:dyDescent="0.3">
      <c r="A583" s="1" t="str">
        <f t="shared" si="7"/>
        <v>Digitalizaciones de la institución [Universidad de Navarra]</v>
      </c>
      <c r="B583" s="8" t="s">
        <v>762</v>
      </c>
      <c r="C583" s="1" t="s">
        <v>44</v>
      </c>
      <c r="D583" s="1" t="s">
        <v>854</v>
      </c>
      <c r="E583" s="1" t="s">
        <v>163</v>
      </c>
      <c r="F583" s="56" t="s">
        <v>115</v>
      </c>
      <c r="G583" s="8" t="s">
        <v>95</v>
      </c>
      <c r="H583" s="8" t="s">
        <v>7</v>
      </c>
      <c r="I583" s="8" t="s">
        <v>381</v>
      </c>
      <c r="J583" s="11" t="s">
        <v>123</v>
      </c>
      <c r="K583" s="11" t="s">
        <v>123</v>
      </c>
      <c r="L583" s="11" t="s">
        <v>123</v>
      </c>
      <c r="M583" s="54" t="s">
        <v>123</v>
      </c>
      <c r="N583" s="54" t="s">
        <v>123</v>
      </c>
      <c r="O583" s="1"/>
      <c r="P583" s="54" t="s">
        <v>123</v>
      </c>
      <c r="Q583" s="1"/>
      <c r="R583" s="54" t="s">
        <v>123</v>
      </c>
      <c r="S583" s="55" t="s">
        <v>123</v>
      </c>
      <c r="T583" s="1"/>
      <c r="U583" s="54" t="s">
        <v>123</v>
      </c>
      <c r="V583" s="54" t="s">
        <v>123</v>
      </c>
      <c r="W583" s="54" t="s">
        <v>123</v>
      </c>
      <c r="X583" s="1"/>
      <c r="Y583" s="54" t="s">
        <v>123</v>
      </c>
      <c r="Z583" s="54" t="s">
        <v>123</v>
      </c>
      <c r="AA583" s="54" t="s">
        <v>123</v>
      </c>
      <c r="AB583" s="54" t="s">
        <v>123</v>
      </c>
      <c r="AC583" s="54" t="s">
        <v>123</v>
      </c>
      <c r="AD583" s="54" t="s">
        <v>123</v>
      </c>
      <c r="AE583" s="54" t="s">
        <v>123</v>
      </c>
      <c r="AF583" s="54" t="s">
        <v>123</v>
      </c>
      <c r="AG583" s="1"/>
      <c r="AH583" s="54" t="s">
        <v>123</v>
      </c>
      <c r="AI583" s="54" t="s">
        <v>123</v>
      </c>
      <c r="AJ583" s="1"/>
      <c r="AK583" s="1"/>
      <c r="AL583" s="54" t="s">
        <v>123</v>
      </c>
      <c r="AM583" s="1"/>
      <c r="AN583" s="54" t="s">
        <v>123</v>
      </c>
      <c r="AO583" s="1"/>
      <c r="AP583" s="54" t="s">
        <v>123</v>
      </c>
      <c r="AQ583" s="1"/>
      <c r="AR583" s="1"/>
      <c r="AS583" s="1"/>
    </row>
    <row r="584" spans="1:45" x14ac:dyDescent="0.3">
      <c r="A584" s="1" t="str">
        <f t="shared" si="7"/>
        <v>Digitalizaciones de la institución [Universidad de Oviedo]</v>
      </c>
      <c r="B584" s="8" t="s">
        <v>1555</v>
      </c>
      <c r="C584" s="1" t="s">
        <v>44</v>
      </c>
      <c r="D584" s="1" t="s">
        <v>854</v>
      </c>
      <c r="E584" s="1" t="s">
        <v>163</v>
      </c>
      <c r="F584" s="56" t="s">
        <v>115</v>
      </c>
      <c r="G584" s="8" t="s">
        <v>63</v>
      </c>
      <c r="H584" s="8" t="s">
        <v>8</v>
      </c>
      <c r="I584" s="8" t="s">
        <v>290</v>
      </c>
      <c r="J584" s="11" t="s">
        <v>123</v>
      </c>
      <c r="K584" s="11" t="s">
        <v>123</v>
      </c>
      <c r="L584" s="11" t="s">
        <v>123</v>
      </c>
      <c r="M584" s="54" t="s">
        <v>123</v>
      </c>
      <c r="N584" s="54" t="s">
        <v>123</v>
      </c>
      <c r="O584" s="1"/>
      <c r="P584" s="54" t="s">
        <v>123</v>
      </c>
      <c r="Q584" s="1"/>
      <c r="R584" s="54" t="s">
        <v>123</v>
      </c>
      <c r="S584" s="55" t="s">
        <v>123</v>
      </c>
      <c r="T584" s="1"/>
      <c r="U584" s="54" t="s">
        <v>123</v>
      </c>
      <c r="V584" s="54" t="s">
        <v>123</v>
      </c>
      <c r="W584" s="54" t="s">
        <v>123</v>
      </c>
      <c r="X584" s="1"/>
      <c r="Y584" s="54" t="s">
        <v>123</v>
      </c>
      <c r="Z584" s="54" t="s">
        <v>123</v>
      </c>
      <c r="AA584" s="54" t="s">
        <v>123</v>
      </c>
      <c r="AB584" s="54" t="s">
        <v>123</v>
      </c>
      <c r="AC584" s="54" t="s">
        <v>123</v>
      </c>
      <c r="AD584" s="54" t="s">
        <v>123</v>
      </c>
      <c r="AE584" s="54" t="s">
        <v>123</v>
      </c>
      <c r="AF584" s="54" t="s">
        <v>123</v>
      </c>
      <c r="AG584" s="1"/>
      <c r="AH584" s="54" t="s">
        <v>123</v>
      </c>
      <c r="AI584" s="54" t="s">
        <v>123</v>
      </c>
      <c r="AJ584" s="1"/>
      <c r="AK584" s="1"/>
      <c r="AL584" s="54" t="s">
        <v>123</v>
      </c>
      <c r="AM584" s="1"/>
      <c r="AN584" s="54" t="s">
        <v>123</v>
      </c>
      <c r="AO584" s="1"/>
      <c r="AP584" s="54" t="s">
        <v>123</v>
      </c>
      <c r="AQ584" s="1"/>
      <c r="AR584" s="1"/>
      <c r="AS584" s="1"/>
    </row>
    <row r="585" spans="1:45" ht="28.8" x14ac:dyDescent="0.3">
      <c r="A585" s="1" t="str">
        <f t="shared" si="7"/>
        <v>Digitalizaciones de la institución [Universidad de Santiago de Compostela. Biblioteca]</v>
      </c>
      <c r="B585" s="8" t="s">
        <v>817</v>
      </c>
      <c r="C585" s="1" t="s">
        <v>44</v>
      </c>
      <c r="D585" s="1" t="s">
        <v>854</v>
      </c>
      <c r="E585" s="1" t="s">
        <v>163</v>
      </c>
      <c r="F585" s="56" t="s">
        <v>115</v>
      </c>
      <c r="G585" s="8" t="s">
        <v>2</v>
      </c>
      <c r="H585" s="8" t="s">
        <v>89</v>
      </c>
      <c r="I585" s="8" t="s">
        <v>139</v>
      </c>
      <c r="J585" s="11" t="s">
        <v>123</v>
      </c>
      <c r="K585" s="11" t="s">
        <v>123</v>
      </c>
      <c r="L585" s="11" t="s">
        <v>123</v>
      </c>
      <c r="M585" s="54" t="s">
        <v>123</v>
      </c>
      <c r="N585" s="54" t="s">
        <v>123</v>
      </c>
      <c r="O585" s="1"/>
      <c r="P585" s="54" t="s">
        <v>123</v>
      </c>
      <c r="Q585" s="1"/>
      <c r="R585" s="54" t="s">
        <v>123</v>
      </c>
      <c r="S585" s="55" t="s">
        <v>123</v>
      </c>
      <c r="T585" s="1"/>
      <c r="U585" s="54" t="s">
        <v>123</v>
      </c>
      <c r="V585" s="54" t="s">
        <v>123</v>
      </c>
      <c r="W585" s="54" t="s">
        <v>123</v>
      </c>
      <c r="X585" s="1"/>
      <c r="Y585" s="54" t="s">
        <v>123</v>
      </c>
      <c r="Z585" s="54" t="s">
        <v>123</v>
      </c>
      <c r="AA585" s="54" t="s">
        <v>123</v>
      </c>
      <c r="AB585" s="54" t="s">
        <v>123</v>
      </c>
      <c r="AC585" s="54" t="s">
        <v>123</v>
      </c>
      <c r="AD585" s="54" t="s">
        <v>123</v>
      </c>
      <c r="AE585" s="54" t="s">
        <v>123</v>
      </c>
      <c r="AF585" s="54" t="s">
        <v>123</v>
      </c>
      <c r="AG585" s="1"/>
      <c r="AH585" s="54" t="s">
        <v>123</v>
      </c>
      <c r="AI585" s="54" t="s">
        <v>123</v>
      </c>
      <c r="AJ585" s="1"/>
      <c r="AK585" s="1"/>
      <c r="AL585" s="54" t="s">
        <v>123</v>
      </c>
      <c r="AM585" s="1"/>
      <c r="AN585" s="54" t="s">
        <v>123</v>
      </c>
      <c r="AO585" s="1"/>
      <c r="AP585" s="54" t="s">
        <v>123</v>
      </c>
      <c r="AQ585" s="1"/>
      <c r="AR585" s="1"/>
      <c r="AS585" s="1"/>
    </row>
    <row r="586" spans="1:45" ht="28.8" x14ac:dyDescent="0.3">
      <c r="A586" s="1" t="str">
        <f t="shared" si="7"/>
        <v>Digitalizaciones de la institución [Universidad de Santiago de Compostela. Cátedra Valle-Inclán]</v>
      </c>
      <c r="B586" s="1" t="s">
        <v>2010</v>
      </c>
      <c r="C586" s="1" t="s">
        <v>44</v>
      </c>
      <c r="D586" s="1" t="s">
        <v>854</v>
      </c>
      <c r="E586" s="1" t="s">
        <v>989</v>
      </c>
      <c r="F586" s="56" t="s">
        <v>115</v>
      </c>
      <c r="G586" s="8" t="s">
        <v>2</v>
      </c>
      <c r="H586" s="8" t="s">
        <v>89</v>
      </c>
      <c r="I586" s="8" t="s">
        <v>139</v>
      </c>
      <c r="J586" s="11" t="s">
        <v>123</v>
      </c>
      <c r="K586" s="11" t="s">
        <v>123</v>
      </c>
      <c r="L586" s="11" t="s">
        <v>123</v>
      </c>
      <c r="M586" s="54" t="s">
        <v>123</v>
      </c>
      <c r="N586" s="54" t="s">
        <v>123</v>
      </c>
      <c r="O586" s="1"/>
      <c r="P586" s="54" t="s">
        <v>123</v>
      </c>
      <c r="Q586" s="1"/>
      <c r="R586" s="54" t="s">
        <v>123</v>
      </c>
      <c r="S586" s="55" t="s">
        <v>123</v>
      </c>
      <c r="T586" s="1"/>
      <c r="U586" s="54" t="s">
        <v>123</v>
      </c>
      <c r="V586" s="54" t="s">
        <v>123</v>
      </c>
      <c r="W586" s="54" t="s">
        <v>123</v>
      </c>
      <c r="X586" s="1"/>
      <c r="Y586" s="54" t="s">
        <v>123</v>
      </c>
      <c r="Z586" s="54" t="s">
        <v>123</v>
      </c>
      <c r="AA586" s="54" t="s">
        <v>123</v>
      </c>
      <c r="AB586" s="54" t="s">
        <v>123</v>
      </c>
      <c r="AC586" s="54" t="s">
        <v>123</v>
      </c>
      <c r="AD586" s="54" t="s">
        <v>123</v>
      </c>
      <c r="AE586" s="54" t="s">
        <v>123</v>
      </c>
      <c r="AF586" s="54" t="s">
        <v>123</v>
      </c>
      <c r="AG586" s="1"/>
      <c r="AH586" s="54" t="s">
        <v>123</v>
      </c>
      <c r="AI586" s="54" t="s">
        <v>123</v>
      </c>
      <c r="AJ586" s="1"/>
      <c r="AK586" s="1"/>
      <c r="AL586" s="54" t="s">
        <v>123</v>
      </c>
      <c r="AM586" s="1"/>
      <c r="AN586" s="54" t="s">
        <v>123</v>
      </c>
      <c r="AO586" s="1"/>
      <c r="AP586" s="54" t="s">
        <v>123</v>
      </c>
      <c r="AQ586" s="1"/>
      <c r="AR586" s="1"/>
      <c r="AS586" s="1"/>
    </row>
    <row r="587" spans="1:45" x14ac:dyDescent="0.3">
      <c r="A587" s="1" t="str">
        <f t="shared" si="7"/>
        <v>Digitalizaciones de la institución [Universidad de Valencia. Biblioteca histórica]</v>
      </c>
      <c r="B587" s="8" t="s">
        <v>782</v>
      </c>
      <c r="C587" s="1" t="s">
        <v>44</v>
      </c>
      <c r="D587" s="1" t="s">
        <v>854</v>
      </c>
      <c r="E587" s="1" t="s">
        <v>163</v>
      </c>
      <c r="F587" s="56" t="s">
        <v>115</v>
      </c>
      <c r="G587" s="8" t="s">
        <v>611</v>
      </c>
      <c r="H587" s="8" t="s">
        <v>11</v>
      </c>
      <c r="I587" s="8" t="s">
        <v>11</v>
      </c>
      <c r="J587" s="11" t="s">
        <v>123</v>
      </c>
      <c r="K587" s="11" t="s">
        <v>123</v>
      </c>
      <c r="L587" s="11" t="s">
        <v>123</v>
      </c>
      <c r="M587" s="54" t="s">
        <v>123</v>
      </c>
      <c r="N587" s="54" t="s">
        <v>123</v>
      </c>
      <c r="O587" s="1"/>
      <c r="P587" s="54" t="s">
        <v>123</v>
      </c>
      <c r="Q587" s="1"/>
      <c r="R587" s="54" t="s">
        <v>123</v>
      </c>
      <c r="S587" s="55" t="s">
        <v>123</v>
      </c>
      <c r="T587" s="1"/>
      <c r="U587" s="54" t="s">
        <v>123</v>
      </c>
      <c r="V587" s="54" t="s">
        <v>123</v>
      </c>
      <c r="W587" s="54" t="s">
        <v>123</v>
      </c>
      <c r="X587" s="1"/>
      <c r="Y587" s="54" t="s">
        <v>123</v>
      </c>
      <c r="Z587" s="54" t="s">
        <v>123</v>
      </c>
      <c r="AA587" s="54" t="s">
        <v>123</v>
      </c>
      <c r="AB587" s="54" t="s">
        <v>123</v>
      </c>
      <c r="AC587" s="54" t="s">
        <v>123</v>
      </c>
      <c r="AD587" s="54" t="s">
        <v>123</v>
      </c>
      <c r="AE587" s="54" t="s">
        <v>123</v>
      </c>
      <c r="AF587" s="54" t="s">
        <v>123</v>
      </c>
      <c r="AG587" s="1"/>
      <c r="AH587" s="54" t="s">
        <v>123</v>
      </c>
      <c r="AI587" s="54" t="s">
        <v>123</v>
      </c>
      <c r="AJ587" s="1"/>
      <c r="AK587" s="1"/>
      <c r="AL587" s="54" t="s">
        <v>123</v>
      </c>
      <c r="AM587" s="1"/>
      <c r="AN587" s="54" t="s">
        <v>123</v>
      </c>
      <c r="AO587" s="1"/>
      <c r="AP587" s="54" t="s">
        <v>123</v>
      </c>
      <c r="AQ587" s="1"/>
      <c r="AR587" s="1"/>
      <c r="AS587" s="1"/>
    </row>
    <row r="588" spans="1:45" ht="28.8" x14ac:dyDescent="0.3">
      <c r="A588" s="1" t="str">
        <f t="shared" si="7"/>
        <v>Digitalizaciones de la institución [Universidad de Valladolid. Biblioteca General "Reina Sofía"]</v>
      </c>
      <c r="B588" s="8" t="s">
        <v>2434</v>
      </c>
      <c r="C588" s="1" t="s">
        <v>2039</v>
      </c>
      <c r="D588" s="1" t="s">
        <v>854</v>
      </c>
      <c r="E588" s="1" t="s">
        <v>167</v>
      </c>
      <c r="F588" s="56" t="s">
        <v>115</v>
      </c>
      <c r="G588" s="8" t="s">
        <v>9</v>
      </c>
      <c r="H588" s="8" t="s">
        <v>78</v>
      </c>
      <c r="I588" s="8" t="s">
        <v>78</v>
      </c>
      <c r="J588" s="11" t="s">
        <v>123</v>
      </c>
      <c r="K588" s="11" t="s">
        <v>123</v>
      </c>
      <c r="L588" s="11" t="s">
        <v>123</v>
      </c>
      <c r="M588" s="54" t="s">
        <v>123</v>
      </c>
      <c r="N588" s="54" t="s">
        <v>123</v>
      </c>
      <c r="O588" s="1"/>
      <c r="P588" s="54" t="s">
        <v>123</v>
      </c>
      <c r="Q588" s="1"/>
      <c r="R588" s="54" t="s">
        <v>123</v>
      </c>
      <c r="S588" s="55" t="s">
        <v>123</v>
      </c>
      <c r="T588" s="1"/>
      <c r="U588" s="54" t="s">
        <v>123</v>
      </c>
      <c r="V588" s="54" t="s">
        <v>123</v>
      </c>
      <c r="W588" s="54" t="s">
        <v>123</v>
      </c>
      <c r="X588" s="1"/>
      <c r="Y588" s="54" t="s">
        <v>123</v>
      </c>
      <c r="Z588" s="54" t="s">
        <v>123</v>
      </c>
      <c r="AA588" s="54" t="s">
        <v>123</v>
      </c>
      <c r="AB588" s="54" t="s">
        <v>123</v>
      </c>
      <c r="AC588" s="54" t="s">
        <v>123</v>
      </c>
      <c r="AD588" s="54" t="s">
        <v>123</v>
      </c>
      <c r="AE588" s="54" t="s">
        <v>123</v>
      </c>
      <c r="AF588" s="54" t="s">
        <v>123</v>
      </c>
      <c r="AG588" s="1"/>
      <c r="AH588" s="54" t="s">
        <v>123</v>
      </c>
      <c r="AI588" s="54" t="s">
        <v>123</v>
      </c>
      <c r="AJ588" s="1"/>
      <c r="AK588" s="1"/>
      <c r="AL588" s="54" t="s">
        <v>123</v>
      </c>
      <c r="AM588" s="1"/>
      <c r="AN588" s="54" t="s">
        <v>123</v>
      </c>
      <c r="AO588" s="1"/>
      <c r="AP588" s="54" t="s">
        <v>123</v>
      </c>
      <c r="AQ588" s="1"/>
      <c r="AR588" s="1"/>
      <c r="AS588" s="1"/>
    </row>
    <row r="589" spans="1:45" x14ac:dyDescent="0.3">
      <c r="A589" s="1" t="str">
        <f t="shared" si="7"/>
        <v>Digitalizaciones de la institución [Universidad de Vic]</v>
      </c>
      <c r="B589" s="1" t="s">
        <v>1894</v>
      </c>
      <c r="C589" s="1" t="s">
        <v>44</v>
      </c>
      <c r="D589" s="1" t="s">
        <v>854</v>
      </c>
      <c r="E589" s="1" t="s">
        <v>599</v>
      </c>
      <c r="F589" s="56" t="s">
        <v>115</v>
      </c>
      <c r="G589" s="8" t="s">
        <v>16</v>
      </c>
      <c r="H589" s="8" t="s">
        <v>80</v>
      </c>
      <c r="I589" s="8" t="s">
        <v>2071</v>
      </c>
      <c r="J589" s="11" t="s">
        <v>123</v>
      </c>
      <c r="K589" s="11" t="s">
        <v>123</v>
      </c>
      <c r="L589" s="11" t="s">
        <v>123</v>
      </c>
      <c r="M589" s="54" t="s">
        <v>123</v>
      </c>
      <c r="N589" s="54" t="s">
        <v>123</v>
      </c>
      <c r="O589" s="1"/>
      <c r="P589" s="54" t="s">
        <v>123</v>
      </c>
      <c r="Q589" s="1"/>
      <c r="R589" s="54" t="s">
        <v>123</v>
      </c>
      <c r="S589" s="55" t="s">
        <v>123</v>
      </c>
      <c r="T589" s="1"/>
      <c r="U589" s="54" t="s">
        <v>123</v>
      </c>
      <c r="V589" s="54" t="s">
        <v>123</v>
      </c>
      <c r="W589" s="54" t="s">
        <v>123</v>
      </c>
      <c r="X589" s="1"/>
      <c r="Y589" s="54" t="s">
        <v>123</v>
      </c>
      <c r="Z589" s="54" t="s">
        <v>123</v>
      </c>
      <c r="AA589" s="54" t="s">
        <v>123</v>
      </c>
      <c r="AB589" s="54" t="s">
        <v>123</v>
      </c>
      <c r="AC589" s="54" t="s">
        <v>123</v>
      </c>
      <c r="AD589" s="54" t="s">
        <v>123</v>
      </c>
      <c r="AE589" s="54" t="s">
        <v>123</v>
      </c>
      <c r="AF589" s="54" t="s">
        <v>123</v>
      </c>
      <c r="AG589" s="1"/>
      <c r="AH589" s="54" t="s">
        <v>123</v>
      </c>
      <c r="AI589" s="54" t="s">
        <v>123</v>
      </c>
      <c r="AJ589" s="1"/>
      <c r="AK589" s="1"/>
      <c r="AL589" s="54" t="s">
        <v>123</v>
      </c>
      <c r="AM589" s="1"/>
      <c r="AN589" s="54" t="s">
        <v>123</v>
      </c>
      <c r="AO589" s="1"/>
      <c r="AP589" s="54" t="s">
        <v>123</v>
      </c>
      <c r="AQ589" s="1"/>
      <c r="AR589" s="1"/>
      <c r="AS589" s="1"/>
    </row>
    <row r="590" spans="1:45" x14ac:dyDescent="0.3">
      <c r="A590" s="1" t="str">
        <f t="shared" si="7"/>
        <v>Digitalizaciones de la institución [Universidad de Zaragoza]</v>
      </c>
      <c r="B590" s="8" t="s">
        <v>764</v>
      </c>
      <c r="C590" s="1" t="s">
        <v>44</v>
      </c>
      <c r="D590" s="1" t="s">
        <v>854</v>
      </c>
      <c r="E590" s="1" t="s">
        <v>163</v>
      </c>
      <c r="F590" s="56" t="s">
        <v>115</v>
      </c>
      <c r="G590" s="8" t="s">
        <v>13</v>
      </c>
      <c r="H590" s="8" t="s">
        <v>62</v>
      </c>
      <c r="I590" s="8" t="s">
        <v>62</v>
      </c>
      <c r="J590" s="11" t="s">
        <v>123</v>
      </c>
      <c r="K590" s="11" t="s">
        <v>123</v>
      </c>
      <c r="L590" s="11" t="s">
        <v>123</v>
      </c>
      <c r="M590" s="54" t="s">
        <v>123</v>
      </c>
      <c r="N590" s="54" t="s">
        <v>123</v>
      </c>
      <c r="O590" s="1"/>
      <c r="P590" s="54" t="s">
        <v>123</v>
      </c>
      <c r="Q590" s="1"/>
      <c r="R590" s="54" t="s">
        <v>123</v>
      </c>
      <c r="S590" s="55" t="s">
        <v>123</v>
      </c>
      <c r="T590" s="1"/>
      <c r="U590" s="54" t="s">
        <v>123</v>
      </c>
      <c r="V590" s="54" t="s">
        <v>123</v>
      </c>
      <c r="W590" s="54" t="s">
        <v>123</v>
      </c>
      <c r="X590" s="1"/>
      <c r="Y590" s="54" t="s">
        <v>123</v>
      </c>
      <c r="Z590" s="54" t="s">
        <v>123</v>
      </c>
      <c r="AA590" s="54" t="s">
        <v>123</v>
      </c>
      <c r="AB590" s="54" t="s">
        <v>123</v>
      </c>
      <c r="AC590" s="54" t="s">
        <v>123</v>
      </c>
      <c r="AD590" s="54" t="s">
        <v>123</v>
      </c>
      <c r="AE590" s="54" t="s">
        <v>123</v>
      </c>
      <c r="AF590" s="54" t="s">
        <v>123</v>
      </c>
      <c r="AG590" s="1"/>
      <c r="AH590" s="54" t="s">
        <v>123</v>
      </c>
      <c r="AI590" s="54" t="s">
        <v>123</v>
      </c>
      <c r="AJ590" s="1"/>
      <c r="AK590" s="1"/>
      <c r="AL590" s="54" t="s">
        <v>123</v>
      </c>
      <c r="AM590" s="1"/>
      <c r="AN590" s="54" t="s">
        <v>123</v>
      </c>
      <c r="AO590" s="1"/>
      <c r="AP590" s="54" t="s">
        <v>123</v>
      </c>
      <c r="AQ590" s="1"/>
      <c r="AR590" s="1"/>
      <c r="AS590" s="1"/>
    </row>
    <row r="591" spans="1:45" x14ac:dyDescent="0.3">
      <c r="A591" s="1" t="str">
        <f t="shared" si="7"/>
        <v>Digitalizaciones de la institución [Universidad del País Vasco]</v>
      </c>
      <c r="B591" s="1" t="s">
        <v>2158</v>
      </c>
      <c r="C591" s="1" t="s">
        <v>44</v>
      </c>
      <c r="D591" s="1" t="s">
        <v>854</v>
      </c>
      <c r="E591" s="1" t="s">
        <v>309</v>
      </c>
      <c r="F591" s="56" t="s">
        <v>115</v>
      </c>
      <c r="G591" s="8" t="s">
        <v>17</v>
      </c>
      <c r="H591" s="8" t="s">
        <v>99</v>
      </c>
      <c r="I591" s="8" t="s">
        <v>1383</v>
      </c>
      <c r="J591" s="11" t="s">
        <v>123</v>
      </c>
      <c r="K591" s="11" t="s">
        <v>123</v>
      </c>
      <c r="L591" s="11" t="s">
        <v>123</v>
      </c>
      <c r="M591" s="54" t="s">
        <v>123</v>
      </c>
      <c r="N591" s="54" t="s">
        <v>123</v>
      </c>
      <c r="O591" s="1"/>
      <c r="P591" s="54" t="s">
        <v>123</v>
      </c>
      <c r="Q591" s="1"/>
      <c r="R591" s="54" t="s">
        <v>123</v>
      </c>
      <c r="S591" s="55" t="s">
        <v>123</v>
      </c>
      <c r="T591" s="1"/>
      <c r="U591" s="54" t="s">
        <v>123</v>
      </c>
      <c r="V591" s="54" t="s">
        <v>123</v>
      </c>
      <c r="W591" s="54" t="s">
        <v>123</v>
      </c>
      <c r="X591" s="1"/>
      <c r="Y591" s="54" t="s">
        <v>123</v>
      </c>
      <c r="Z591" s="54" t="s">
        <v>123</v>
      </c>
      <c r="AA591" s="54" t="s">
        <v>123</v>
      </c>
      <c r="AB591" s="54" t="s">
        <v>123</v>
      </c>
      <c r="AC591" s="54" t="s">
        <v>123</v>
      </c>
      <c r="AD591" s="54" t="s">
        <v>123</v>
      </c>
      <c r="AE591" s="54" t="s">
        <v>123</v>
      </c>
      <c r="AF591" s="54" t="s">
        <v>123</v>
      </c>
      <c r="AG591" s="1"/>
      <c r="AH591" s="54" t="s">
        <v>123</v>
      </c>
      <c r="AI591" s="54" t="s">
        <v>123</v>
      </c>
      <c r="AJ591" s="1"/>
      <c r="AK591" s="1"/>
      <c r="AL591" s="54" t="s">
        <v>123</v>
      </c>
      <c r="AM591" s="1"/>
      <c r="AN591" s="54" t="s">
        <v>123</v>
      </c>
      <c r="AO591" s="1"/>
      <c r="AP591" s="54" t="s">
        <v>123</v>
      </c>
      <c r="AQ591" s="1"/>
      <c r="AR591" s="1"/>
      <c r="AS591" s="1"/>
    </row>
    <row r="592" spans="1:45" x14ac:dyDescent="0.3">
      <c r="A592" s="1" t="str">
        <f t="shared" si="7"/>
        <v>Digitalizaciones de la institución [Universidad Jaime I]</v>
      </c>
      <c r="B592" s="8" t="s">
        <v>1673</v>
      </c>
      <c r="C592" s="1" t="s">
        <v>44</v>
      </c>
      <c r="D592" s="1" t="s">
        <v>854</v>
      </c>
      <c r="E592" s="1" t="s">
        <v>163</v>
      </c>
      <c r="F592" s="56" t="s">
        <v>115</v>
      </c>
      <c r="G592" s="8" t="s">
        <v>611</v>
      </c>
      <c r="H592" s="8" t="s">
        <v>86</v>
      </c>
      <c r="I592" s="8" t="s">
        <v>498</v>
      </c>
      <c r="J592" s="11" t="s">
        <v>123</v>
      </c>
      <c r="K592" s="11" t="s">
        <v>123</v>
      </c>
      <c r="L592" s="11" t="s">
        <v>123</v>
      </c>
      <c r="M592" s="54" t="s">
        <v>123</v>
      </c>
      <c r="N592" s="54" t="s">
        <v>123</v>
      </c>
      <c r="O592" s="1"/>
      <c r="P592" s="54" t="s">
        <v>123</v>
      </c>
      <c r="Q592" s="1"/>
      <c r="R592" s="54" t="s">
        <v>123</v>
      </c>
      <c r="S592" s="55" t="s">
        <v>123</v>
      </c>
      <c r="T592" s="1"/>
      <c r="U592" s="54" t="s">
        <v>123</v>
      </c>
      <c r="V592" s="54" t="s">
        <v>123</v>
      </c>
      <c r="W592" s="54" t="s">
        <v>123</v>
      </c>
      <c r="X592" s="1"/>
      <c r="Y592" s="54" t="s">
        <v>123</v>
      </c>
      <c r="Z592" s="54" t="s">
        <v>123</v>
      </c>
      <c r="AA592" s="54" t="s">
        <v>123</v>
      </c>
      <c r="AB592" s="54" t="s">
        <v>123</v>
      </c>
      <c r="AC592" s="54" t="s">
        <v>123</v>
      </c>
      <c r="AD592" s="54" t="s">
        <v>123</v>
      </c>
      <c r="AE592" s="54" t="s">
        <v>123</v>
      </c>
      <c r="AF592" s="54" t="s">
        <v>123</v>
      </c>
      <c r="AG592" s="1"/>
      <c r="AH592" s="54" t="s">
        <v>123</v>
      </c>
      <c r="AI592" s="54" t="s">
        <v>123</v>
      </c>
      <c r="AJ592" s="1"/>
      <c r="AK592" s="1"/>
      <c r="AL592" s="54" t="s">
        <v>123</v>
      </c>
      <c r="AM592" s="1"/>
      <c r="AN592" s="54" t="s">
        <v>123</v>
      </c>
      <c r="AO592" s="1"/>
      <c r="AP592" s="54" t="s">
        <v>123</v>
      </c>
      <c r="AQ592" s="1"/>
      <c r="AR592" s="1"/>
      <c r="AS592" s="1"/>
    </row>
    <row r="593" spans="1:45" x14ac:dyDescent="0.3">
      <c r="A593" s="1" t="str">
        <f t="shared" si="7"/>
        <v>Digitalizaciones de la institución [Universidad Mondragon (Mondragon Unibertsitatea)]</v>
      </c>
      <c r="B593" s="1" t="s">
        <v>1766</v>
      </c>
      <c r="C593" s="1" t="s">
        <v>44</v>
      </c>
      <c r="D593" s="1" t="s">
        <v>854</v>
      </c>
      <c r="E593" s="1" t="s">
        <v>309</v>
      </c>
      <c r="F593" s="56" t="s">
        <v>115</v>
      </c>
      <c r="G593" s="8" t="s">
        <v>17</v>
      </c>
      <c r="H593" s="8" t="s">
        <v>98</v>
      </c>
      <c r="I593" s="8" t="s">
        <v>2055</v>
      </c>
      <c r="J593" s="11" t="s">
        <v>123</v>
      </c>
      <c r="K593" s="11" t="s">
        <v>123</v>
      </c>
      <c r="L593" s="11" t="s">
        <v>123</v>
      </c>
      <c r="M593" s="54" t="s">
        <v>123</v>
      </c>
      <c r="N593" s="54" t="s">
        <v>123</v>
      </c>
      <c r="O593" s="1"/>
      <c r="P593" s="54" t="s">
        <v>123</v>
      </c>
      <c r="Q593" s="1"/>
      <c r="R593" s="54" t="s">
        <v>123</v>
      </c>
      <c r="S593" s="55" t="s">
        <v>123</v>
      </c>
      <c r="T593" s="1"/>
      <c r="U593" s="54" t="s">
        <v>123</v>
      </c>
      <c r="V593" s="54" t="s">
        <v>123</v>
      </c>
      <c r="W593" s="54" t="s">
        <v>123</v>
      </c>
      <c r="X593" s="1"/>
      <c r="Y593" s="54" t="s">
        <v>123</v>
      </c>
      <c r="Z593" s="54" t="s">
        <v>123</v>
      </c>
      <c r="AA593" s="54" t="s">
        <v>123</v>
      </c>
      <c r="AB593" s="54" t="s">
        <v>123</v>
      </c>
      <c r="AC593" s="54" t="s">
        <v>123</v>
      </c>
      <c r="AD593" s="54" t="s">
        <v>123</v>
      </c>
      <c r="AE593" s="54" t="s">
        <v>123</v>
      </c>
      <c r="AF593" s="54" t="s">
        <v>123</v>
      </c>
      <c r="AG593" s="1"/>
      <c r="AH593" s="54" t="s">
        <v>123</v>
      </c>
      <c r="AI593" s="54" t="s">
        <v>123</v>
      </c>
      <c r="AJ593" s="1"/>
      <c r="AK593" s="1"/>
      <c r="AL593" s="54" t="s">
        <v>123</v>
      </c>
      <c r="AM593" s="1"/>
      <c r="AN593" s="54" t="s">
        <v>123</v>
      </c>
      <c r="AO593" s="1"/>
      <c r="AP593" s="54" t="s">
        <v>123</v>
      </c>
      <c r="AQ593" s="1"/>
      <c r="AR593" s="1"/>
      <c r="AS593" s="1"/>
    </row>
    <row r="594" spans="1:45" x14ac:dyDescent="0.3">
      <c r="A594" s="1" t="str">
        <f t="shared" si="7"/>
        <v>Digitalizaciones de la institución [Universidad Politécnica de Cataluña]</v>
      </c>
      <c r="B594" s="1" t="s">
        <v>1675</v>
      </c>
      <c r="C594" s="1" t="s">
        <v>44</v>
      </c>
      <c r="D594" s="1" t="s">
        <v>854</v>
      </c>
      <c r="E594" s="1" t="s">
        <v>1576</v>
      </c>
      <c r="F594" s="56" t="s">
        <v>115</v>
      </c>
      <c r="G594" s="8" t="s">
        <v>16</v>
      </c>
      <c r="H594" s="8" t="s">
        <v>80</v>
      </c>
      <c r="I594" s="8" t="s">
        <v>80</v>
      </c>
      <c r="J594" s="11" t="s">
        <v>123</v>
      </c>
      <c r="K594" s="11" t="s">
        <v>123</v>
      </c>
      <c r="L594" s="11" t="s">
        <v>123</v>
      </c>
      <c r="M594" s="54" t="s">
        <v>123</v>
      </c>
      <c r="N594" s="54" t="s">
        <v>123</v>
      </c>
      <c r="O594" s="1"/>
      <c r="P594" s="54" t="s">
        <v>123</v>
      </c>
      <c r="Q594" s="1"/>
      <c r="R594" s="54" t="s">
        <v>123</v>
      </c>
      <c r="S594" s="55" t="s">
        <v>123</v>
      </c>
      <c r="T594" s="1"/>
      <c r="U594" s="54" t="s">
        <v>123</v>
      </c>
      <c r="V594" s="54" t="s">
        <v>123</v>
      </c>
      <c r="W594" s="54" t="s">
        <v>123</v>
      </c>
      <c r="X594" s="1"/>
      <c r="Y594" s="54" t="s">
        <v>123</v>
      </c>
      <c r="Z594" s="54" t="s">
        <v>123</v>
      </c>
      <c r="AA594" s="54" t="s">
        <v>123</v>
      </c>
      <c r="AB594" s="54" t="s">
        <v>123</v>
      </c>
      <c r="AC594" s="54" t="s">
        <v>123</v>
      </c>
      <c r="AD594" s="54" t="s">
        <v>123</v>
      </c>
      <c r="AE594" s="54" t="s">
        <v>123</v>
      </c>
      <c r="AF594" s="54" t="s">
        <v>123</v>
      </c>
      <c r="AG594" s="1"/>
      <c r="AH594" s="54" t="s">
        <v>123</v>
      </c>
      <c r="AI594" s="54" t="s">
        <v>123</v>
      </c>
      <c r="AJ594" s="1"/>
      <c r="AK594" s="1"/>
      <c r="AL594" s="54" t="s">
        <v>123</v>
      </c>
      <c r="AM594" s="1"/>
      <c r="AN594" s="54" t="s">
        <v>123</v>
      </c>
      <c r="AO594" s="1"/>
      <c r="AP594" s="54" t="s">
        <v>123</v>
      </c>
      <c r="AQ594" s="1"/>
      <c r="AR594" s="1" t="s">
        <v>1355</v>
      </c>
      <c r="AS594" s="1" t="s">
        <v>1510</v>
      </c>
    </row>
    <row r="595" spans="1:45" x14ac:dyDescent="0.3">
      <c r="A595" s="1" t="str">
        <f t="shared" si="7"/>
        <v>Digitalizaciones de la institución [Universidad Politécnica de Madrid]</v>
      </c>
      <c r="B595" s="8" t="s">
        <v>1676</v>
      </c>
      <c r="C595" s="1" t="s">
        <v>44</v>
      </c>
      <c r="D595" s="1" t="s">
        <v>854</v>
      </c>
      <c r="E595" s="1" t="s">
        <v>163</v>
      </c>
      <c r="F595" s="56" t="s">
        <v>115</v>
      </c>
      <c r="G595" s="8" t="s">
        <v>93</v>
      </c>
      <c r="H595" s="8" t="s">
        <v>6</v>
      </c>
      <c r="I595" s="8" t="s">
        <v>6</v>
      </c>
      <c r="J595" s="11" t="s">
        <v>123</v>
      </c>
      <c r="K595" s="11" t="s">
        <v>123</v>
      </c>
      <c r="L595" s="11" t="s">
        <v>123</v>
      </c>
      <c r="M595" s="54" t="s">
        <v>123</v>
      </c>
      <c r="N595" s="54" t="s">
        <v>123</v>
      </c>
      <c r="O595" s="1"/>
      <c r="P595" s="54" t="s">
        <v>123</v>
      </c>
      <c r="Q595" s="1"/>
      <c r="R595" s="54" t="s">
        <v>123</v>
      </c>
      <c r="S595" s="55" t="s">
        <v>123</v>
      </c>
      <c r="T595" s="1"/>
      <c r="U595" s="54" t="s">
        <v>123</v>
      </c>
      <c r="V595" s="54" t="s">
        <v>123</v>
      </c>
      <c r="W595" s="54" t="s">
        <v>123</v>
      </c>
      <c r="X595" s="1"/>
      <c r="Y595" s="54" t="s">
        <v>123</v>
      </c>
      <c r="Z595" s="54" t="s">
        <v>123</v>
      </c>
      <c r="AA595" s="54" t="s">
        <v>123</v>
      </c>
      <c r="AB595" s="54" t="s">
        <v>123</v>
      </c>
      <c r="AC595" s="54" t="s">
        <v>123</v>
      </c>
      <c r="AD595" s="54" t="s">
        <v>123</v>
      </c>
      <c r="AE595" s="54" t="s">
        <v>123</v>
      </c>
      <c r="AF595" s="54" t="s">
        <v>123</v>
      </c>
      <c r="AG595" s="1"/>
      <c r="AH595" s="54" t="s">
        <v>123</v>
      </c>
      <c r="AI595" s="54" t="s">
        <v>123</v>
      </c>
      <c r="AJ595" s="1"/>
      <c r="AK595" s="1"/>
      <c r="AL595" s="54" t="s">
        <v>123</v>
      </c>
      <c r="AM595" s="1"/>
      <c r="AN595" s="54" t="s">
        <v>123</v>
      </c>
      <c r="AO595" s="1"/>
      <c r="AP595" s="54" t="s">
        <v>123</v>
      </c>
      <c r="AQ595" s="1"/>
      <c r="AR595" s="1"/>
      <c r="AS595" s="1"/>
    </row>
    <row r="596" spans="1:45" x14ac:dyDescent="0.3">
      <c r="A596" s="1" t="str">
        <f t="shared" ref="A596:A605" si="8">"Digitalizaciones de la institución [" &amp; B596 &amp; "]"</f>
        <v>Digitalizaciones de la institución [Universidad Ramón Llul. Facultad de Comunicación y Relaciones Internacionales Blanquerna]</v>
      </c>
      <c r="B596" s="1" t="s">
        <v>1878</v>
      </c>
      <c r="C596" s="1" t="s">
        <v>1467</v>
      </c>
      <c r="D596" s="1" t="s">
        <v>854</v>
      </c>
      <c r="E596" s="1" t="s">
        <v>599</v>
      </c>
      <c r="F596" s="56" t="s">
        <v>115</v>
      </c>
      <c r="G596" s="8" t="s">
        <v>16</v>
      </c>
      <c r="H596" s="8" t="s">
        <v>80</v>
      </c>
      <c r="I596" s="8" t="s">
        <v>80</v>
      </c>
      <c r="J596" s="11" t="s">
        <v>123</v>
      </c>
      <c r="K596" s="11" t="s">
        <v>123</v>
      </c>
      <c r="L596" s="11" t="s">
        <v>123</v>
      </c>
      <c r="M596" s="54" t="s">
        <v>123</v>
      </c>
      <c r="N596" s="54" t="s">
        <v>123</v>
      </c>
      <c r="O596" s="1"/>
      <c r="P596" s="54" t="s">
        <v>123</v>
      </c>
      <c r="Q596" s="1"/>
      <c r="R596" s="54" t="s">
        <v>123</v>
      </c>
      <c r="S596" s="55" t="s">
        <v>123</v>
      </c>
      <c r="T596" s="1"/>
      <c r="U596" s="54" t="s">
        <v>123</v>
      </c>
      <c r="V596" s="54" t="s">
        <v>123</v>
      </c>
      <c r="W596" s="54" t="s">
        <v>123</v>
      </c>
      <c r="X596" s="1"/>
      <c r="Y596" s="54" t="s">
        <v>123</v>
      </c>
      <c r="Z596" s="54" t="s">
        <v>123</v>
      </c>
      <c r="AA596" s="54" t="s">
        <v>123</v>
      </c>
      <c r="AB596" s="54" t="s">
        <v>123</v>
      </c>
      <c r="AC596" s="54" t="s">
        <v>123</v>
      </c>
      <c r="AD596" s="54" t="s">
        <v>123</v>
      </c>
      <c r="AE596" s="54" t="s">
        <v>123</v>
      </c>
      <c r="AF596" s="54" t="s">
        <v>123</v>
      </c>
      <c r="AG596" s="1"/>
      <c r="AH596" s="54" t="s">
        <v>123</v>
      </c>
      <c r="AI596" s="54" t="s">
        <v>123</v>
      </c>
      <c r="AJ596" s="1"/>
      <c r="AK596" s="1"/>
      <c r="AL596" s="54" t="s">
        <v>123</v>
      </c>
      <c r="AM596" s="1"/>
      <c r="AN596" s="54" t="s">
        <v>123</v>
      </c>
      <c r="AO596" s="1"/>
      <c r="AP596" s="54" t="s">
        <v>123</v>
      </c>
      <c r="AQ596" s="1"/>
      <c r="AR596" s="1"/>
      <c r="AS596" s="1"/>
    </row>
    <row r="597" spans="1:45" x14ac:dyDescent="0.3">
      <c r="A597" s="1" t="str">
        <f t="shared" si="8"/>
        <v>Digitalizaciones de la institución [Universidad Rovira i Virgili]</v>
      </c>
      <c r="B597" s="1" t="s">
        <v>1863</v>
      </c>
      <c r="C597" s="1" t="s">
        <v>44</v>
      </c>
      <c r="D597" s="1" t="s">
        <v>854</v>
      </c>
      <c r="E597" s="1" t="s">
        <v>1576</v>
      </c>
      <c r="F597" s="56" t="s">
        <v>115</v>
      </c>
      <c r="G597" s="8" t="s">
        <v>16</v>
      </c>
      <c r="H597" s="8" t="s">
        <v>83</v>
      </c>
      <c r="I597" s="8" t="s">
        <v>83</v>
      </c>
      <c r="J597" s="11" t="s">
        <v>123</v>
      </c>
      <c r="K597" s="11" t="s">
        <v>123</v>
      </c>
      <c r="L597" s="11" t="s">
        <v>123</v>
      </c>
      <c r="M597" s="54" t="s">
        <v>123</v>
      </c>
      <c r="N597" s="54" t="s">
        <v>123</v>
      </c>
      <c r="O597" s="1"/>
      <c r="P597" s="54" t="s">
        <v>123</v>
      </c>
      <c r="Q597" s="1"/>
      <c r="R597" s="54" t="s">
        <v>123</v>
      </c>
      <c r="S597" s="55" t="s">
        <v>123</v>
      </c>
      <c r="T597" s="1"/>
      <c r="U597" s="54" t="s">
        <v>123</v>
      </c>
      <c r="V597" s="54" t="s">
        <v>123</v>
      </c>
      <c r="W597" s="54" t="s">
        <v>123</v>
      </c>
      <c r="X597" s="1"/>
      <c r="Y597" s="54" t="s">
        <v>123</v>
      </c>
      <c r="Z597" s="54" t="s">
        <v>123</v>
      </c>
      <c r="AA597" s="54" t="s">
        <v>123</v>
      </c>
      <c r="AB597" s="54" t="s">
        <v>123</v>
      </c>
      <c r="AC597" s="54" t="s">
        <v>123</v>
      </c>
      <c r="AD597" s="54" t="s">
        <v>123</v>
      </c>
      <c r="AE597" s="54" t="s">
        <v>123</v>
      </c>
      <c r="AF597" s="54" t="s">
        <v>123</v>
      </c>
      <c r="AG597" s="1"/>
      <c r="AH597" s="54" t="s">
        <v>123</v>
      </c>
      <c r="AI597" s="54" t="s">
        <v>123</v>
      </c>
      <c r="AJ597" s="1"/>
      <c r="AK597" s="1"/>
      <c r="AL597" s="54" t="s">
        <v>123</v>
      </c>
      <c r="AM597" s="1"/>
      <c r="AN597" s="54" t="s">
        <v>123</v>
      </c>
      <c r="AO597" s="1"/>
      <c r="AP597" s="54" t="s">
        <v>123</v>
      </c>
      <c r="AQ597" s="1"/>
      <c r="AR597" s="1"/>
      <c r="AS597" s="1"/>
    </row>
    <row r="598" spans="1:45" ht="28.8" x14ac:dyDescent="0.3">
      <c r="A598" s="1" t="str">
        <f t="shared" si="8"/>
        <v>Digitalizaciones de la institución [Xunta de Galicia / CSIC. Instituto de Estudios Gallegos Padre Sarmiento]</v>
      </c>
      <c r="B598" s="1" t="s">
        <v>1931</v>
      </c>
      <c r="C598" s="1" t="s">
        <v>49</v>
      </c>
      <c r="D598" s="1" t="s">
        <v>854</v>
      </c>
      <c r="E598" s="1" t="s">
        <v>646</v>
      </c>
      <c r="F598" s="56" t="s">
        <v>115</v>
      </c>
      <c r="G598" s="8" t="s">
        <v>2</v>
      </c>
      <c r="H598" s="8" t="s">
        <v>89</v>
      </c>
      <c r="I598" s="8" t="s">
        <v>139</v>
      </c>
      <c r="J598" s="11" t="s">
        <v>123</v>
      </c>
      <c r="K598" s="11" t="s">
        <v>123</v>
      </c>
      <c r="L598" s="11" t="s">
        <v>123</v>
      </c>
      <c r="M598" s="54" t="s">
        <v>123</v>
      </c>
      <c r="N598" s="54" t="s">
        <v>123</v>
      </c>
      <c r="O598" s="1"/>
      <c r="P598" s="54" t="s">
        <v>123</v>
      </c>
      <c r="Q598" s="1"/>
      <c r="R598" s="54" t="s">
        <v>123</v>
      </c>
      <c r="S598" s="55" t="s">
        <v>123</v>
      </c>
      <c r="T598" s="1"/>
      <c r="U598" s="54" t="s">
        <v>123</v>
      </c>
      <c r="V598" s="54" t="s">
        <v>123</v>
      </c>
      <c r="W598" s="54" t="s">
        <v>123</v>
      </c>
      <c r="X598" s="1"/>
      <c r="Y598" s="54" t="s">
        <v>123</v>
      </c>
      <c r="Z598" s="54" t="s">
        <v>123</v>
      </c>
      <c r="AA598" s="54" t="s">
        <v>123</v>
      </c>
      <c r="AB598" s="54" t="s">
        <v>123</v>
      </c>
      <c r="AC598" s="54" t="s">
        <v>123</v>
      </c>
      <c r="AD598" s="54" t="s">
        <v>123</v>
      </c>
      <c r="AE598" s="54" t="s">
        <v>123</v>
      </c>
      <c r="AF598" s="54" t="s">
        <v>123</v>
      </c>
      <c r="AG598" s="1"/>
      <c r="AH598" s="54" t="s">
        <v>123</v>
      </c>
      <c r="AI598" s="54" t="s">
        <v>123</v>
      </c>
      <c r="AJ598" s="1"/>
      <c r="AK598" s="1"/>
      <c r="AL598" s="54" t="s">
        <v>123</v>
      </c>
      <c r="AM598" s="1"/>
      <c r="AN598" s="54" t="s">
        <v>123</v>
      </c>
      <c r="AO598" s="1"/>
      <c r="AP598" s="54" t="s">
        <v>123</v>
      </c>
      <c r="AQ598" s="1"/>
      <c r="AR598" s="1"/>
      <c r="AS598" s="1"/>
    </row>
    <row r="599" spans="1:45" ht="28.8" x14ac:dyDescent="0.3">
      <c r="A599" s="1" t="str">
        <f t="shared" si="8"/>
        <v>Digitalizaciones de la institución [Xunta de Galicia. Biblioteca das Letras Galegas]</v>
      </c>
      <c r="B599" s="1" t="s">
        <v>2425</v>
      </c>
      <c r="C599" s="1" t="s">
        <v>1467</v>
      </c>
      <c r="D599" s="1" t="s">
        <v>854</v>
      </c>
      <c r="E599" s="1" t="s">
        <v>989</v>
      </c>
      <c r="F599" s="56" t="s">
        <v>115</v>
      </c>
      <c r="G599" s="8" t="s">
        <v>2</v>
      </c>
      <c r="H599" s="8" t="s">
        <v>2060</v>
      </c>
      <c r="I599" s="8" t="s">
        <v>139</v>
      </c>
      <c r="J599" s="11" t="s">
        <v>123</v>
      </c>
      <c r="K599" s="11" t="s">
        <v>123</v>
      </c>
      <c r="L599" s="11" t="s">
        <v>123</v>
      </c>
      <c r="M599" s="54" t="s">
        <v>123</v>
      </c>
      <c r="N599" s="54" t="s">
        <v>123</v>
      </c>
      <c r="O599" s="1"/>
      <c r="P599" s="54" t="s">
        <v>123</v>
      </c>
      <c r="Q599" s="1"/>
      <c r="R599" s="54" t="s">
        <v>123</v>
      </c>
      <c r="S599" s="55" t="s">
        <v>123</v>
      </c>
      <c r="T599" s="1"/>
      <c r="U599" s="54" t="s">
        <v>123</v>
      </c>
      <c r="V599" s="54" t="s">
        <v>123</v>
      </c>
      <c r="W599" s="54" t="s">
        <v>123</v>
      </c>
      <c r="X599" s="1"/>
      <c r="Y599" s="54" t="s">
        <v>123</v>
      </c>
      <c r="Z599" s="54" t="s">
        <v>123</v>
      </c>
      <c r="AA599" s="54" t="s">
        <v>123</v>
      </c>
      <c r="AB599" s="54" t="s">
        <v>123</v>
      </c>
      <c r="AC599" s="54" t="s">
        <v>123</v>
      </c>
      <c r="AD599" s="54" t="s">
        <v>123</v>
      </c>
      <c r="AE599" s="54" t="s">
        <v>123</v>
      </c>
      <c r="AF599" s="54" t="s">
        <v>123</v>
      </c>
      <c r="AG599" s="1"/>
      <c r="AH599" s="54" t="s">
        <v>123</v>
      </c>
      <c r="AI599" s="54" t="s">
        <v>123</v>
      </c>
      <c r="AJ599" s="1"/>
      <c r="AK599" s="1"/>
      <c r="AL599" s="54" t="s">
        <v>123</v>
      </c>
      <c r="AM599" s="1"/>
      <c r="AN599" s="54" t="s">
        <v>123</v>
      </c>
      <c r="AO599" s="1"/>
      <c r="AP599" s="54" t="s">
        <v>123</v>
      </c>
      <c r="AQ599" s="1"/>
      <c r="AR599" s="1"/>
      <c r="AS599" s="1"/>
    </row>
    <row r="600" spans="1:45" ht="28.8" x14ac:dyDescent="0.3">
      <c r="A600" s="1" t="str">
        <f t="shared" si="8"/>
        <v>Digitalizaciones de la institución [Xunta de Galicia. Biblioteca de Galicia]</v>
      </c>
      <c r="B600" s="1" t="s">
        <v>2355</v>
      </c>
      <c r="C600" s="1" t="s">
        <v>2049</v>
      </c>
      <c r="D600" s="1" t="s">
        <v>854</v>
      </c>
      <c r="E600" s="1" t="s">
        <v>167</v>
      </c>
      <c r="F600" s="56" t="s">
        <v>115</v>
      </c>
      <c r="G600" s="8" t="s">
        <v>2</v>
      </c>
      <c r="H600" s="8" t="s">
        <v>89</v>
      </c>
      <c r="I600" s="8" t="s">
        <v>139</v>
      </c>
      <c r="J600" s="11" t="s">
        <v>123</v>
      </c>
      <c r="K600" s="11" t="s">
        <v>123</v>
      </c>
      <c r="L600" s="11" t="s">
        <v>123</v>
      </c>
      <c r="M600" s="54" t="s">
        <v>123</v>
      </c>
      <c r="N600" s="54" t="s">
        <v>123</v>
      </c>
      <c r="O600" s="1"/>
      <c r="P600" s="54" t="s">
        <v>123</v>
      </c>
      <c r="Q600" s="1"/>
      <c r="R600" s="54" t="s">
        <v>123</v>
      </c>
      <c r="S600" s="55" t="s">
        <v>123</v>
      </c>
      <c r="T600" s="1"/>
      <c r="U600" s="54" t="s">
        <v>123</v>
      </c>
      <c r="V600" s="54" t="s">
        <v>123</v>
      </c>
      <c r="W600" s="54" t="s">
        <v>123</v>
      </c>
      <c r="X600" s="1"/>
      <c r="Y600" s="54" t="s">
        <v>123</v>
      </c>
      <c r="Z600" s="54" t="s">
        <v>123</v>
      </c>
      <c r="AA600" s="54" t="s">
        <v>123</v>
      </c>
      <c r="AB600" s="54" t="s">
        <v>123</v>
      </c>
      <c r="AC600" s="54" t="s">
        <v>123</v>
      </c>
      <c r="AD600" s="54" t="s">
        <v>123</v>
      </c>
      <c r="AE600" s="54" t="s">
        <v>123</v>
      </c>
      <c r="AF600" s="54" t="s">
        <v>123</v>
      </c>
      <c r="AG600" s="1"/>
      <c r="AH600" s="54" t="s">
        <v>123</v>
      </c>
      <c r="AI600" s="54" t="s">
        <v>123</v>
      </c>
      <c r="AJ600" s="1"/>
      <c r="AK600" s="1"/>
      <c r="AL600" s="54" t="s">
        <v>123</v>
      </c>
      <c r="AM600" s="1"/>
      <c r="AN600" s="54" t="s">
        <v>123</v>
      </c>
      <c r="AO600" s="1"/>
      <c r="AP600" s="54" t="s">
        <v>123</v>
      </c>
      <c r="AQ600" s="1"/>
      <c r="AR600" s="1"/>
      <c r="AS600" s="1"/>
    </row>
    <row r="601" spans="1:45" ht="28.8" x14ac:dyDescent="0.3">
      <c r="A601" s="1" t="str">
        <f t="shared" si="8"/>
        <v>Digitalizaciones de la institución [Xunta de Galicia. Instituto de Bachillerato Diego Xelmírez]</v>
      </c>
      <c r="B601" s="1" t="s">
        <v>1928</v>
      </c>
      <c r="C601" s="1" t="s">
        <v>37</v>
      </c>
      <c r="D601" s="1" t="s">
        <v>854</v>
      </c>
      <c r="E601" s="1" t="s">
        <v>646</v>
      </c>
      <c r="F601" s="56" t="s">
        <v>115</v>
      </c>
      <c r="G601" s="8" t="s">
        <v>2</v>
      </c>
      <c r="H601" s="8" t="s">
        <v>89</v>
      </c>
      <c r="I601" s="8" t="s">
        <v>139</v>
      </c>
      <c r="J601" s="11" t="s">
        <v>123</v>
      </c>
      <c r="K601" s="11" t="s">
        <v>123</v>
      </c>
      <c r="L601" s="11" t="s">
        <v>123</v>
      </c>
      <c r="M601" s="54" t="s">
        <v>123</v>
      </c>
      <c r="N601" s="54" t="s">
        <v>123</v>
      </c>
      <c r="O601" s="1"/>
      <c r="P601" s="54" t="s">
        <v>123</v>
      </c>
      <c r="Q601" s="1"/>
      <c r="R601" s="54" t="s">
        <v>123</v>
      </c>
      <c r="S601" s="55" t="s">
        <v>123</v>
      </c>
      <c r="T601" s="1"/>
      <c r="U601" s="54" t="s">
        <v>123</v>
      </c>
      <c r="V601" s="54" t="s">
        <v>123</v>
      </c>
      <c r="W601" s="54" t="s">
        <v>123</v>
      </c>
      <c r="X601" s="1"/>
      <c r="Y601" s="54" t="s">
        <v>123</v>
      </c>
      <c r="Z601" s="54" t="s">
        <v>123</v>
      </c>
      <c r="AA601" s="54" t="s">
        <v>123</v>
      </c>
      <c r="AB601" s="54" t="s">
        <v>123</v>
      </c>
      <c r="AC601" s="54" t="s">
        <v>123</v>
      </c>
      <c r="AD601" s="54" t="s">
        <v>123</v>
      </c>
      <c r="AE601" s="54" t="s">
        <v>123</v>
      </c>
      <c r="AF601" s="54" t="s">
        <v>123</v>
      </c>
      <c r="AG601" s="1"/>
      <c r="AH601" s="54" t="s">
        <v>123</v>
      </c>
      <c r="AI601" s="54" t="s">
        <v>123</v>
      </c>
      <c r="AJ601" s="1"/>
      <c r="AK601" s="1"/>
      <c r="AL601" s="54" t="s">
        <v>123</v>
      </c>
      <c r="AM601" s="1"/>
      <c r="AN601" s="54" t="s">
        <v>123</v>
      </c>
      <c r="AO601" s="1"/>
      <c r="AP601" s="54" t="s">
        <v>123</v>
      </c>
      <c r="AQ601" s="1"/>
      <c r="AR601" s="1"/>
      <c r="AS601" s="1"/>
    </row>
    <row r="602" spans="1:45" x14ac:dyDescent="0.3">
      <c r="A602" s="1" t="str">
        <f t="shared" si="8"/>
        <v>Digitalizaciones de la institución [Xunta de Galicia. Instituto de Educación Secundaria Lucus Auqusti]</v>
      </c>
      <c r="B602" s="1" t="s">
        <v>1926</v>
      </c>
      <c r="C602" s="1" t="s">
        <v>37</v>
      </c>
      <c r="D602" s="1" t="s">
        <v>854</v>
      </c>
      <c r="E602" s="1" t="s">
        <v>646</v>
      </c>
      <c r="F602" s="56" t="s">
        <v>115</v>
      </c>
      <c r="G602" s="8" t="s">
        <v>2</v>
      </c>
      <c r="H602" s="8" t="s">
        <v>90</v>
      </c>
      <c r="I602" s="8" t="s">
        <v>90</v>
      </c>
      <c r="J602" s="11" t="s">
        <v>123</v>
      </c>
      <c r="K602" s="11" t="s">
        <v>123</v>
      </c>
      <c r="L602" s="11" t="s">
        <v>123</v>
      </c>
      <c r="M602" s="54" t="s">
        <v>123</v>
      </c>
      <c r="N602" s="54" t="s">
        <v>123</v>
      </c>
      <c r="O602" s="1"/>
      <c r="P602" s="54" t="s">
        <v>123</v>
      </c>
      <c r="Q602" s="1"/>
      <c r="R602" s="54" t="s">
        <v>123</v>
      </c>
      <c r="S602" s="55" t="s">
        <v>123</v>
      </c>
      <c r="T602" s="1"/>
      <c r="U602" s="54" t="s">
        <v>123</v>
      </c>
      <c r="V602" s="54" t="s">
        <v>123</v>
      </c>
      <c r="W602" s="54" t="s">
        <v>123</v>
      </c>
      <c r="X602" s="1"/>
      <c r="Y602" s="54" t="s">
        <v>123</v>
      </c>
      <c r="Z602" s="54" t="s">
        <v>123</v>
      </c>
      <c r="AA602" s="54" t="s">
        <v>123</v>
      </c>
      <c r="AB602" s="54" t="s">
        <v>123</v>
      </c>
      <c r="AC602" s="54" t="s">
        <v>123</v>
      </c>
      <c r="AD602" s="54" t="s">
        <v>123</v>
      </c>
      <c r="AE602" s="54" t="s">
        <v>123</v>
      </c>
      <c r="AF602" s="54" t="s">
        <v>123</v>
      </c>
      <c r="AG602" s="1"/>
      <c r="AH602" s="54" t="s">
        <v>123</v>
      </c>
      <c r="AI602" s="54" t="s">
        <v>123</v>
      </c>
      <c r="AJ602" s="1"/>
      <c r="AK602" s="1"/>
      <c r="AL602" s="54" t="s">
        <v>123</v>
      </c>
      <c r="AM602" s="1"/>
      <c r="AN602" s="54" t="s">
        <v>123</v>
      </c>
      <c r="AO602" s="1"/>
      <c r="AP602" s="54" t="s">
        <v>123</v>
      </c>
      <c r="AQ602" s="1"/>
      <c r="AR602" s="1"/>
      <c r="AS602" s="1"/>
    </row>
    <row r="603" spans="1:45" x14ac:dyDescent="0.3">
      <c r="A603" s="1" t="str">
        <f t="shared" si="8"/>
        <v>Digitalizaciones de la institución [Xunta de Galicia. Instituto de Educación Secundaria Lugus Augusti]</v>
      </c>
      <c r="B603" s="1" t="s">
        <v>1929</v>
      </c>
      <c r="C603" s="1" t="s">
        <v>37</v>
      </c>
      <c r="D603" s="1" t="s">
        <v>854</v>
      </c>
      <c r="E603" s="1" t="s">
        <v>646</v>
      </c>
      <c r="F603" s="56" t="s">
        <v>115</v>
      </c>
      <c r="G603" s="8" t="s">
        <v>2</v>
      </c>
      <c r="H603" s="8" t="s">
        <v>90</v>
      </c>
      <c r="I603" s="8" t="s">
        <v>90</v>
      </c>
      <c r="J603" s="11" t="s">
        <v>123</v>
      </c>
      <c r="K603" s="11" t="s">
        <v>123</v>
      </c>
      <c r="L603" s="11" t="s">
        <v>123</v>
      </c>
      <c r="M603" s="54" t="s">
        <v>123</v>
      </c>
      <c r="N603" s="54" t="s">
        <v>123</v>
      </c>
      <c r="O603" s="1"/>
      <c r="P603" s="54" t="s">
        <v>123</v>
      </c>
      <c r="Q603" s="1"/>
      <c r="R603" s="54" t="s">
        <v>123</v>
      </c>
      <c r="S603" s="55" t="s">
        <v>123</v>
      </c>
      <c r="T603" s="1"/>
      <c r="U603" s="54" t="s">
        <v>123</v>
      </c>
      <c r="V603" s="54" t="s">
        <v>123</v>
      </c>
      <c r="W603" s="54" t="s">
        <v>123</v>
      </c>
      <c r="X603" s="1"/>
      <c r="Y603" s="54" t="s">
        <v>123</v>
      </c>
      <c r="Z603" s="54" t="s">
        <v>123</v>
      </c>
      <c r="AA603" s="54" t="s">
        <v>123</v>
      </c>
      <c r="AB603" s="54" t="s">
        <v>123</v>
      </c>
      <c r="AC603" s="54" t="s">
        <v>123</v>
      </c>
      <c r="AD603" s="54" t="s">
        <v>123</v>
      </c>
      <c r="AE603" s="54" t="s">
        <v>123</v>
      </c>
      <c r="AF603" s="54" t="s">
        <v>123</v>
      </c>
      <c r="AG603" s="1"/>
      <c r="AH603" s="54" t="s">
        <v>123</v>
      </c>
      <c r="AI603" s="54" t="s">
        <v>123</v>
      </c>
      <c r="AJ603" s="1"/>
      <c r="AK603" s="1"/>
      <c r="AL603" s="54" t="s">
        <v>123</v>
      </c>
      <c r="AM603" s="1"/>
      <c r="AN603" s="54" t="s">
        <v>123</v>
      </c>
      <c r="AO603" s="1"/>
      <c r="AP603" s="54" t="s">
        <v>123</v>
      </c>
      <c r="AQ603" s="1"/>
      <c r="AR603" s="1"/>
      <c r="AS603" s="1"/>
    </row>
    <row r="604" spans="1:45" x14ac:dyDescent="0.3">
      <c r="A604" s="1" t="str">
        <f t="shared" si="8"/>
        <v>Digitalizaciones de la institución [Xunta de Galicia. Instituto de Educación Secundaria Ramón Oteio Pedrayt]</v>
      </c>
      <c r="B604" s="1" t="s">
        <v>1927</v>
      </c>
      <c r="C604" s="1" t="s">
        <v>37</v>
      </c>
      <c r="D604" s="1" t="s">
        <v>854</v>
      </c>
      <c r="E604" s="1" t="s">
        <v>646</v>
      </c>
      <c r="F604" s="56" t="s">
        <v>115</v>
      </c>
      <c r="G604" s="8" t="s">
        <v>2</v>
      </c>
      <c r="H604" s="8" t="s">
        <v>91</v>
      </c>
      <c r="I604" s="8" t="s">
        <v>91</v>
      </c>
      <c r="J604" s="11" t="s">
        <v>123</v>
      </c>
      <c r="K604" s="11" t="s">
        <v>123</v>
      </c>
      <c r="L604" s="11" t="s">
        <v>123</v>
      </c>
      <c r="M604" s="54" t="s">
        <v>123</v>
      </c>
      <c r="N604" s="54" t="s">
        <v>123</v>
      </c>
      <c r="O604" s="1"/>
      <c r="P604" s="54" t="s">
        <v>123</v>
      </c>
      <c r="Q604" s="1"/>
      <c r="R604" s="54" t="s">
        <v>123</v>
      </c>
      <c r="S604" s="55" t="s">
        <v>123</v>
      </c>
      <c r="T604" s="1"/>
      <c r="U604" s="54" t="s">
        <v>123</v>
      </c>
      <c r="V604" s="54" t="s">
        <v>123</v>
      </c>
      <c r="W604" s="54" t="s">
        <v>123</v>
      </c>
      <c r="X604" s="1"/>
      <c r="Y604" s="54" t="s">
        <v>123</v>
      </c>
      <c r="Z604" s="54" t="s">
        <v>123</v>
      </c>
      <c r="AA604" s="54" t="s">
        <v>123</v>
      </c>
      <c r="AB604" s="54" t="s">
        <v>123</v>
      </c>
      <c r="AC604" s="54" t="s">
        <v>123</v>
      </c>
      <c r="AD604" s="54" t="s">
        <v>123</v>
      </c>
      <c r="AE604" s="54" t="s">
        <v>123</v>
      </c>
      <c r="AF604" s="54" t="s">
        <v>123</v>
      </c>
      <c r="AG604" s="1"/>
      <c r="AH604" s="54" t="s">
        <v>123</v>
      </c>
      <c r="AI604" s="54" t="s">
        <v>123</v>
      </c>
      <c r="AJ604" s="1"/>
      <c r="AK604" s="1"/>
      <c r="AL604" s="54" t="s">
        <v>123</v>
      </c>
      <c r="AM604" s="1"/>
      <c r="AN604" s="54" t="s">
        <v>123</v>
      </c>
      <c r="AO604" s="1"/>
      <c r="AP604" s="54" t="s">
        <v>123</v>
      </c>
      <c r="AQ604" s="1"/>
      <c r="AR604" s="1"/>
      <c r="AS604" s="1"/>
    </row>
    <row r="605" spans="1:45" x14ac:dyDescent="0.3">
      <c r="A605" s="1" t="str">
        <f t="shared" si="8"/>
        <v>Digitalizaciones de la institución [Xunta de Galicia. Instituto de Educación Secundaria Ramón Otero Pedrallo]</v>
      </c>
      <c r="B605" s="1" t="s">
        <v>1930</v>
      </c>
      <c r="C605" s="1" t="s">
        <v>37</v>
      </c>
      <c r="D605" s="1" t="s">
        <v>854</v>
      </c>
      <c r="E605" s="1" t="s">
        <v>646</v>
      </c>
      <c r="F605" s="56" t="s">
        <v>115</v>
      </c>
      <c r="G605" s="8" t="s">
        <v>2</v>
      </c>
      <c r="H605" s="8" t="s">
        <v>91</v>
      </c>
      <c r="I605" s="8" t="s">
        <v>91</v>
      </c>
      <c r="J605" s="11" t="s">
        <v>123</v>
      </c>
      <c r="K605" s="11" t="s">
        <v>123</v>
      </c>
      <c r="L605" s="11" t="s">
        <v>123</v>
      </c>
      <c r="M605" s="54" t="s">
        <v>123</v>
      </c>
      <c r="N605" s="54" t="s">
        <v>123</v>
      </c>
      <c r="O605" s="1"/>
      <c r="P605" s="54" t="s">
        <v>123</v>
      </c>
      <c r="Q605" s="1"/>
      <c r="R605" s="54" t="s">
        <v>123</v>
      </c>
      <c r="S605" s="55" t="s">
        <v>123</v>
      </c>
      <c r="T605" s="1"/>
      <c r="U605" s="54" t="s">
        <v>123</v>
      </c>
      <c r="V605" s="54" t="s">
        <v>123</v>
      </c>
      <c r="W605" s="54" t="s">
        <v>123</v>
      </c>
      <c r="X605" s="1"/>
      <c r="Y605" s="54" t="s">
        <v>123</v>
      </c>
      <c r="Z605" s="54" t="s">
        <v>123</v>
      </c>
      <c r="AA605" s="54" t="s">
        <v>123</v>
      </c>
      <c r="AB605" s="54" t="s">
        <v>123</v>
      </c>
      <c r="AC605" s="54" t="s">
        <v>123</v>
      </c>
      <c r="AD605" s="54" t="s">
        <v>123</v>
      </c>
      <c r="AE605" s="54" t="s">
        <v>123</v>
      </c>
      <c r="AF605" s="54" t="s">
        <v>123</v>
      </c>
      <c r="AG605" s="1"/>
      <c r="AH605" s="54" t="s">
        <v>123</v>
      </c>
      <c r="AI605" s="54" t="s">
        <v>123</v>
      </c>
      <c r="AJ605" s="1"/>
      <c r="AK605" s="1"/>
      <c r="AL605" s="54" t="s">
        <v>123</v>
      </c>
      <c r="AM605" s="1"/>
      <c r="AN605" s="54" t="s">
        <v>123</v>
      </c>
      <c r="AO605" s="1"/>
      <c r="AP605" s="54" t="s">
        <v>123</v>
      </c>
      <c r="AQ605" s="1"/>
      <c r="AR605" s="1"/>
      <c r="AS605" s="1"/>
    </row>
    <row r="606" spans="1:45" ht="144" x14ac:dyDescent="0.3">
      <c r="A606" s="13" t="s">
        <v>36</v>
      </c>
      <c r="B606" s="13" t="s">
        <v>796</v>
      </c>
      <c r="C606" s="13" t="s">
        <v>34</v>
      </c>
      <c r="D606" s="13" t="s">
        <v>854</v>
      </c>
      <c r="E606" s="13" t="s">
        <v>309</v>
      </c>
      <c r="F606" s="43" t="s">
        <v>115</v>
      </c>
      <c r="G606" s="13" t="s">
        <v>17</v>
      </c>
      <c r="H606" s="13" t="s">
        <v>98</v>
      </c>
      <c r="I606" s="13" t="s">
        <v>527</v>
      </c>
      <c r="J606" s="11" t="s">
        <v>2934</v>
      </c>
      <c r="K606" s="11" t="s">
        <v>707</v>
      </c>
      <c r="L606" s="11">
        <v>36729</v>
      </c>
      <c r="M606" s="54">
        <v>156704</v>
      </c>
      <c r="N606" s="54" t="s">
        <v>110</v>
      </c>
      <c r="O606" s="13"/>
      <c r="P606" s="54" t="s">
        <v>1248</v>
      </c>
      <c r="Q606" s="13"/>
      <c r="R606" s="54">
        <v>22</v>
      </c>
      <c r="S606" s="55">
        <v>78</v>
      </c>
      <c r="T606" s="8" t="s">
        <v>528</v>
      </c>
      <c r="U606" s="54" t="s">
        <v>123</v>
      </c>
      <c r="V606" s="54" t="s">
        <v>123</v>
      </c>
      <c r="W606" s="54" t="s">
        <v>123</v>
      </c>
      <c r="X606" s="13"/>
      <c r="Y606" s="54">
        <v>14.4</v>
      </c>
      <c r="Z606" s="54">
        <v>2</v>
      </c>
      <c r="AA606" s="54">
        <v>1</v>
      </c>
      <c r="AB606" s="54">
        <v>1</v>
      </c>
      <c r="AC606" s="54">
        <v>4</v>
      </c>
      <c r="AD606" s="54">
        <v>3000</v>
      </c>
      <c r="AE606" s="54" t="s">
        <v>529</v>
      </c>
      <c r="AF606" s="54" t="s">
        <v>123</v>
      </c>
      <c r="AG606" s="13"/>
      <c r="AH606" s="54" t="s">
        <v>114</v>
      </c>
      <c r="AI606" s="54" t="s">
        <v>123</v>
      </c>
      <c r="AJ606" s="13"/>
      <c r="AK606" s="13"/>
      <c r="AL606" s="54" t="s">
        <v>123</v>
      </c>
      <c r="AM606" s="13"/>
      <c r="AN606" s="54" t="s">
        <v>123</v>
      </c>
      <c r="AO606" s="13"/>
      <c r="AP606" s="54" t="s">
        <v>114</v>
      </c>
      <c r="AQ606" s="13" t="s">
        <v>1104</v>
      </c>
      <c r="AR606" s="13"/>
      <c r="AS606" s="13"/>
    </row>
    <row r="607" spans="1:45" x14ac:dyDescent="0.3">
      <c r="A607" s="13" t="s">
        <v>2582</v>
      </c>
      <c r="B607" s="13" t="s">
        <v>763</v>
      </c>
      <c r="C607" s="13" t="s">
        <v>44</v>
      </c>
      <c r="D607" s="13" t="s">
        <v>854</v>
      </c>
      <c r="E607" s="13" t="s">
        <v>989</v>
      </c>
      <c r="F607" s="43" t="s">
        <v>115</v>
      </c>
      <c r="G607" s="13" t="s">
        <v>4</v>
      </c>
      <c r="H607" s="13" t="s">
        <v>59</v>
      </c>
      <c r="I607" s="13" t="s">
        <v>59</v>
      </c>
      <c r="J607" s="11" t="s">
        <v>123</v>
      </c>
      <c r="K607" s="11" t="s">
        <v>123</v>
      </c>
      <c r="L607" s="11">
        <v>54000</v>
      </c>
      <c r="M607" s="54">
        <v>460000</v>
      </c>
      <c r="N607" s="54" t="s">
        <v>123</v>
      </c>
      <c r="O607" s="13"/>
      <c r="P607" s="54" t="s">
        <v>123</v>
      </c>
      <c r="Q607" s="13"/>
      <c r="R607" s="54" t="s">
        <v>123</v>
      </c>
      <c r="S607" s="55" t="s">
        <v>123</v>
      </c>
      <c r="T607" s="8"/>
      <c r="U607" s="54" t="s">
        <v>123</v>
      </c>
      <c r="V607" s="54" t="s">
        <v>123</v>
      </c>
      <c r="W607" s="54" t="s">
        <v>123</v>
      </c>
      <c r="X607" s="13"/>
      <c r="Y607" s="54" t="s">
        <v>123</v>
      </c>
      <c r="Z607" s="54" t="s">
        <v>123</v>
      </c>
      <c r="AA607" s="54" t="s">
        <v>123</v>
      </c>
      <c r="AB607" s="54" t="s">
        <v>123</v>
      </c>
      <c r="AC607" s="54" t="s">
        <v>123</v>
      </c>
      <c r="AD607" s="54" t="s">
        <v>123</v>
      </c>
      <c r="AE607" s="54" t="s">
        <v>123</v>
      </c>
      <c r="AF607" s="54" t="s">
        <v>123</v>
      </c>
      <c r="AG607" s="13"/>
      <c r="AH607" s="54" t="s">
        <v>123</v>
      </c>
      <c r="AI607" s="54" t="s">
        <v>123</v>
      </c>
      <c r="AJ607" s="13"/>
      <c r="AK607" s="13"/>
      <c r="AL607" s="54" t="s">
        <v>123</v>
      </c>
      <c r="AM607" s="13"/>
      <c r="AN607" s="54" t="s">
        <v>123</v>
      </c>
      <c r="AO607" s="13"/>
      <c r="AP607" s="54" t="s">
        <v>123</v>
      </c>
      <c r="AQ607" s="8"/>
      <c r="AR607" s="13"/>
      <c r="AS607" s="13"/>
    </row>
    <row r="608" spans="1:45" ht="57.6" x14ac:dyDescent="0.3">
      <c r="A608" s="8" t="s">
        <v>142</v>
      </c>
      <c r="B608" s="11" t="s">
        <v>564</v>
      </c>
      <c r="C608" s="11" t="s">
        <v>25</v>
      </c>
      <c r="D608" s="13" t="s">
        <v>854</v>
      </c>
      <c r="E608" s="15" t="s">
        <v>828</v>
      </c>
      <c r="F608" s="24" t="s">
        <v>115</v>
      </c>
      <c r="G608" s="50" t="s">
        <v>16</v>
      </c>
      <c r="H608" s="11" t="s">
        <v>80</v>
      </c>
      <c r="I608" s="11" t="s">
        <v>80</v>
      </c>
      <c r="J608" s="11" t="s">
        <v>131</v>
      </c>
      <c r="K608" s="11" t="s">
        <v>109</v>
      </c>
      <c r="L608" s="11">
        <v>220000</v>
      </c>
      <c r="M608" s="54" t="s">
        <v>123</v>
      </c>
      <c r="N608" s="54" t="s">
        <v>127</v>
      </c>
      <c r="O608" s="11" t="s">
        <v>2710</v>
      </c>
      <c r="P608" s="54" t="s">
        <v>603</v>
      </c>
      <c r="Q608" s="11"/>
      <c r="R608" s="54" t="s">
        <v>123</v>
      </c>
      <c r="S608" s="55" t="s">
        <v>123</v>
      </c>
      <c r="T608" s="13"/>
      <c r="U608" s="54">
        <v>10</v>
      </c>
      <c r="V608" s="54">
        <v>90</v>
      </c>
      <c r="W608" s="54" t="s">
        <v>123</v>
      </c>
      <c r="X608" s="11"/>
      <c r="Y608" s="54">
        <v>90</v>
      </c>
      <c r="Z608" s="54">
        <v>3</v>
      </c>
      <c r="AA608" s="54">
        <v>3</v>
      </c>
      <c r="AB608" s="54">
        <v>0</v>
      </c>
      <c r="AC608" s="54">
        <v>2</v>
      </c>
      <c r="AD608" s="54">
        <v>15000</v>
      </c>
      <c r="AE608" s="54" t="s">
        <v>117</v>
      </c>
      <c r="AF608" s="54" t="s">
        <v>114</v>
      </c>
      <c r="AG608" s="11"/>
      <c r="AH608" s="54" t="s">
        <v>115</v>
      </c>
      <c r="AI608" s="54" t="s">
        <v>604</v>
      </c>
      <c r="AJ608" s="11" t="s">
        <v>605</v>
      </c>
      <c r="AK608" s="11"/>
      <c r="AL608" s="54" t="s">
        <v>606</v>
      </c>
      <c r="AM608" s="11"/>
      <c r="AN608" s="54" t="s">
        <v>126</v>
      </c>
      <c r="AO608" s="11" t="s">
        <v>144</v>
      </c>
      <c r="AP608" s="54" t="s">
        <v>114</v>
      </c>
      <c r="AQ608" s="13"/>
      <c r="AR608" s="13"/>
      <c r="AS608" s="13"/>
    </row>
    <row r="609" spans="1:45" ht="129.6" x14ac:dyDescent="0.3">
      <c r="A609" s="8" t="s">
        <v>822</v>
      </c>
      <c r="B609" s="11" t="s">
        <v>148</v>
      </c>
      <c r="C609" s="11" t="s">
        <v>25</v>
      </c>
      <c r="D609" s="13" t="s">
        <v>854</v>
      </c>
      <c r="E609" s="15" t="s">
        <v>823</v>
      </c>
      <c r="F609" s="63" t="s">
        <v>115</v>
      </c>
      <c r="G609" s="11" t="s">
        <v>13</v>
      </c>
      <c r="H609" s="11" t="s">
        <v>60</v>
      </c>
      <c r="I609" s="11" t="s">
        <v>60</v>
      </c>
      <c r="J609" s="11" t="s">
        <v>2936</v>
      </c>
      <c r="K609" s="11" t="s">
        <v>1087</v>
      </c>
      <c r="L609" s="11">
        <v>25593</v>
      </c>
      <c r="M609" s="54">
        <v>2000000</v>
      </c>
      <c r="N609" s="54" t="s">
        <v>127</v>
      </c>
      <c r="O609" s="11" t="s">
        <v>2690</v>
      </c>
      <c r="P609" s="54" t="s">
        <v>607</v>
      </c>
      <c r="Q609" s="11"/>
      <c r="R609" s="54">
        <v>100</v>
      </c>
      <c r="S609" s="55">
        <v>0</v>
      </c>
      <c r="T609" s="13"/>
      <c r="U609" s="54">
        <v>99</v>
      </c>
      <c r="V609" s="54">
        <v>1</v>
      </c>
      <c r="W609" s="54" t="s">
        <v>123</v>
      </c>
      <c r="X609" s="11"/>
      <c r="Y609" s="54">
        <v>10</v>
      </c>
      <c r="Z609" s="54">
        <v>2</v>
      </c>
      <c r="AA609" s="54">
        <v>1</v>
      </c>
      <c r="AB609" s="54">
        <v>1</v>
      </c>
      <c r="AC609" s="54">
        <v>4</v>
      </c>
      <c r="AD609" s="54" t="s">
        <v>128</v>
      </c>
      <c r="AE609" s="54" t="s">
        <v>117</v>
      </c>
      <c r="AF609" s="54" t="s">
        <v>114</v>
      </c>
      <c r="AG609" s="11"/>
      <c r="AH609" s="54" t="s">
        <v>114</v>
      </c>
      <c r="AI609" s="54" t="s">
        <v>123</v>
      </c>
      <c r="AJ609" s="11"/>
      <c r="AK609" s="11"/>
      <c r="AL609" s="54" t="s">
        <v>118</v>
      </c>
      <c r="AM609" s="11"/>
      <c r="AN609" s="54" t="s">
        <v>119</v>
      </c>
      <c r="AO609" s="11"/>
      <c r="AP609" s="54" t="s">
        <v>114</v>
      </c>
      <c r="AQ609" s="13"/>
      <c r="AR609" s="13"/>
      <c r="AS609" s="13"/>
    </row>
    <row r="610" spans="1:45" x14ac:dyDescent="0.3">
      <c r="A610" s="13" t="s">
        <v>866</v>
      </c>
      <c r="B610" s="13" t="s">
        <v>2459</v>
      </c>
      <c r="C610" s="13" t="s">
        <v>2048</v>
      </c>
      <c r="D610" s="13" t="s">
        <v>854</v>
      </c>
      <c r="E610" s="13"/>
      <c r="F610" s="43" t="s">
        <v>115</v>
      </c>
      <c r="G610" s="13" t="s">
        <v>16</v>
      </c>
      <c r="H610" s="13" t="s">
        <v>80</v>
      </c>
      <c r="I610" s="13" t="s">
        <v>994</v>
      </c>
      <c r="J610" s="11" t="s">
        <v>131</v>
      </c>
      <c r="K610" s="11" t="s">
        <v>109</v>
      </c>
      <c r="L610" s="11">
        <v>500</v>
      </c>
      <c r="M610" s="54" t="s">
        <v>123</v>
      </c>
      <c r="N610" s="54" t="s">
        <v>123</v>
      </c>
      <c r="O610" s="13"/>
      <c r="P610" s="54" t="s">
        <v>123</v>
      </c>
      <c r="Q610" s="13"/>
      <c r="R610" s="54">
        <v>100</v>
      </c>
      <c r="S610" s="55" t="s">
        <v>123</v>
      </c>
      <c r="T610" s="13" t="s">
        <v>328</v>
      </c>
      <c r="U610" s="54" t="s">
        <v>123</v>
      </c>
      <c r="V610" s="54" t="s">
        <v>123</v>
      </c>
      <c r="W610" s="54" t="s">
        <v>123</v>
      </c>
      <c r="X610" s="13"/>
      <c r="Y610" s="54" t="s">
        <v>123</v>
      </c>
      <c r="Z610" s="54" t="s">
        <v>123</v>
      </c>
      <c r="AA610" s="54" t="s">
        <v>123</v>
      </c>
      <c r="AB610" s="54" t="s">
        <v>123</v>
      </c>
      <c r="AC610" s="54" t="s">
        <v>123</v>
      </c>
      <c r="AD610" s="54" t="s">
        <v>123</v>
      </c>
      <c r="AE610" s="54" t="s">
        <v>123</v>
      </c>
      <c r="AF610" s="54" t="s">
        <v>123</v>
      </c>
      <c r="AG610" s="13"/>
      <c r="AH610" s="54" t="s">
        <v>123</v>
      </c>
      <c r="AI610" s="54" t="s">
        <v>123</v>
      </c>
      <c r="AJ610" s="13"/>
      <c r="AK610" s="13"/>
      <c r="AL610" s="54" t="s">
        <v>123</v>
      </c>
      <c r="AM610" s="13"/>
      <c r="AN610" s="54" t="s">
        <v>123</v>
      </c>
      <c r="AO610" s="13"/>
      <c r="AP610" s="54" t="s">
        <v>123</v>
      </c>
      <c r="AQ610" s="13" t="s">
        <v>1125</v>
      </c>
      <c r="AR610" s="13"/>
      <c r="AS610" s="13"/>
    </row>
    <row r="611" spans="1:45" ht="28.8" x14ac:dyDescent="0.3">
      <c r="A611" s="8" t="s">
        <v>106</v>
      </c>
      <c r="B611" s="11" t="s">
        <v>107</v>
      </c>
      <c r="C611" s="11" t="s">
        <v>25</v>
      </c>
      <c r="D611" s="13" t="s">
        <v>854</v>
      </c>
      <c r="E611" s="15" t="s">
        <v>823</v>
      </c>
      <c r="F611" s="63" t="s">
        <v>115</v>
      </c>
      <c r="G611" s="11" t="s">
        <v>13</v>
      </c>
      <c r="H611" s="11" t="s">
        <v>62</v>
      </c>
      <c r="I611" s="11" t="s">
        <v>62</v>
      </c>
      <c r="J611" s="11" t="s">
        <v>108</v>
      </c>
      <c r="K611" s="11" t="s">
        <v>612</v>
      </c>
      <c r="L611" s="11">
        <v>17</v>
      </c>
      <c r="M611" s="54">
        <v>300</v>
      </c>
      <c r="N611" s="54" t="s">
        <v>110</v>
      </c>
      <c r="O611" s="11"/>
      <c r="P611" s="54" t="s">
        <v>111</v>
      </c>
      <c r="Q611" s="11"/>
      <c r="R611" s="54">
        <v>100</v>
      </c>
      <c r="S611" s="55">
        <v>0</v>
      </c>
      <c r="T611" s="13"/>
      <c r="U611" s="54">
        <v>100</v>
      </c>
      <c r="V611" s="54">
        <v>0</v>
      </c>
      <c r="W611" s="54" t="s">
        <v>123</v>
      </c>
      <c r="X611" s="11"/>
      <c r="Y611" s="54">
        <v>0</v>
      </c>
      <c r="Z611" s="54">
        <v>1</v>
      </c>
      <c r="AA611" s="54">
        <v>0</v>
      </c>
      <c r="AB611" s="54">
        <v>1</v>
      </c>
      <c r="AC611" s="54">
        <v>1</v>
      </c>
      <c r="AD611" s="54">
        <v>0</v>
      </c>
      <c r="AE611" s="54" t="s">
        <v>117</v>
      </c>
      <c r="AF611" s="54" t="s">
        <v>114</v>
      </c>
      <c r="AG611" s="11"/>
      <c r="AH611" s="54" t="s">
        <v>114</v>
      </c>
      <c r="AI611" s="54" t="s">
        <v>123</v>
      </c>
      <c r="AJ611" s="11"/>
      <c r="AK611" s="11"/>
      <c r="AL611" s="54" t="s">
        <v>118</v>
      </c>
      <c r="AM611" s="11"/>
      <c r="AN611" s="54" t="s">
        <v>119</v>
      </c>
      <c r="AO611" s="11"/>
      <c r="AP611" s="54" t="s">
        <v>114</v>
      </c>
      <c r="AQ611" s="13"/>
      <c r="AR611" s="13"/>
      <c r="AS611" s="13"/>
    </row>
    <row r="612" spans="1:45" ht="57.6" x14ac:dyDescent="0.3">
      <c r="A612" s="50" t="s">
        <v>1472</v>
      </c>
      <c r="B612" s="50" t="s">
        <v>1471</v>
      </c>
      <c r="C612" s="11" t="s">
        <v>41</v>
      </c>
      <c r="D612" s="11" t="s">
        <v>854</v>
      </c>
      <c r="E612" s="11" t="s">
        <v>1564</v>
      </c>
      <c r="F612" s="24" t="s">
        <v>115</v>
      </c>
      <c r="G612" s="50" t="s">
        <v>16</v>
      </c>
      <c r="H612" s="11" t="s">
        <v>80</v>
      </c>
      <c r="I612" s="11" t="s">
        <v>80</v>
      </c>
      <c r="J612" s="11" t="s">
        <v>123</v>
      </c>
      <c r="K612" s="11" t="s">
        <v>123</v>
      </c>
      <c r="L612" s="11" t="s">
        <v>123</v>
      </c>
      <c r="M612" s="54" t="s">
        <v>123</v>
      </c>
      <c r="N612" s="54" t="s">
        <v>123</v>
      </c>
      <c r="O612" s="59"/>
      <c r="P612" s="54" t="s">
        <v>123</v>
      </c>
      <c r="Q612" s="59"/>
      <c r="R612" s="54" t="s">
        <v>123</v>
      </c>
      <c r="S612" s="55">
        <v>0</v>
      </c>
      <c r="T612" s="59"/>
      <c r="U612" s="54" t="s">
        <v>123</v>
      </c>
      <c r="V612" s="54" t="s">
        <v>123</v>
      </c>
      <c r="W612" s="54" t="s">
        <v>123</v>
      </c>
      <c r="X612" s="59"/>
      <c r="Y612" s="54" t="s">
        <v>123</v>
      </c>
      <c r="Z612" s="54" t="s">
        <v>123</v>
      </c>
      <c r="AA612" s="54" t="s">
        <v>123</v>
      </c>
      <c r="AB612" s="54" t="s">
        <v>123</v>
      </c>
      <c r="AC612" s="54" t="s">
        <v>123</v>
      </c>
      <c r="AD612" s="54" t="s">
        <v>123</v>
      </c>
      <c r="AE612" s="54" t="s">
        <v>123</v>
      </c>
      <c r="AF612" s="54" t="s">
        <v>123</v>
      </c>
      <c r="AG612" s="59"/>
      <c r="AH612" s="54" t="s">
        <v>123</v>
      </c>
      <c r="AI612" s="54" t="s">
        <v>123</v>
      </c>
      <c r="AJ612" s="59"/>
      <c r="AK612" s="59"/>
      <c r="AL612" s="54" t="s">
        <v>123</v>
      </c>
      <c r="AM612" s="59"/>
      <c r="AN612" s="54" t="s">
        <v>123</v>
      </c>
      <c r="AO612" s="59"/>
      <c r="AP612" s="54" t="s">
        <v>123</v>
      </c>
      <c r="AQ612" s="59"/>
      <c r="AR612" s="13" t="s">
        <v>1403</v>
      </c>
      <c r="AS612" s="22" t="s">
        <v>1472</v>
      </c>
    </row>
    <row r="613" spans="1:45" ht="57.6" x14ac:dyDescent="0.3">
      <c r="A613" s="11" t="s">
        <v>1462</v>
      </c>
      <c r="B613" s="50" t="s">
        <v>1461</v>
      </c>
      <c r="C613" s="11" t="s">
        <v>38</v>
      </c>
      <c r="D613" s="11" t="s">
        <v>854</v>
      </c>
      <c r="E613" s="11" t="s">
        <v>1564</v>
      </c>
      <c r="F613" s="24" t="s">
        <v>115</v>
      </c>
      <c r="G613" s="50" t="s">
        <v>16</v>
      </c>
      <c r="H613" s="11" t="s">
        <v>80</v>
      </c>
      <c r="I613" s="11" t="s">
        <v>80</v>
      </c>
      <c r="J613" s="11" t="s">
        <v>123</v>
      </c>
      <c r="K613" s="11" t="s">
        <v>123</v>
      </c>
      <c r="L613" s="11" t="s">
        <v>123</v>
      </c>
      <c r="M613" s="54" t="s">
        <v>123</v>
      </c>
      <c r="N613" s="54" t="s">
        <v>123</v>
      </c>
      <c r="O613" s="67"/>
      <c r="P613" s="54" t="s">
        <v>123</v>
      </c>
      <c r="Q613" s="67"/>
      <c r="R613" s="54" t="s">
        <v>123</v>
      </c>
      <c r="S613" s="55" t="s">
        <v>123</v>
      </c>
      <c r="T613" s="67"/>
      <c r="U613" s="54" t="s">
        <v>123</v>
      </c>
      <c r="V613" s="54" t="s">
        <v>123</v>
      </c>
      <c r="W613" s="54" t="s">
        <v>123</v>
      </c>
      <c r="X613" s="67"/>
      <c r="Y613" s="54" t="s">
        <v>123</v>
      </c>
      <c r="Z613" s="54" t="s">
        <v>123</v>
      </c>
      <c r="AA613" s="54" t="s">
        <v>123</v>
      </c>
      <c r="AB613" s="54" t="s">
        <v>123</v>
      </c>
      <c r="AC613" s="54" t="s">
        <v>123</v>
      </c>
      <c r="AD613" s="54" t="s">
        <v>123</v>
      </c>
      <c r="AE613" s="54" t="s">
        <v>123</v>
      </c>
      <c r="AF613" s="54" t="s">
        <v>123</v>
      </c>
      <c r="AG613" s="67"/>
      <c r="AH613" s="54" t="s">
        <v>123</v>
      </c>
      <c r="AI613" s="54" t="s">
        <v>123</v>
      </c>
      <c r="AJ613" s="67"/>
      <c r="AK613" s="67"/>
      <c r="AL613" s="54" t="s">
        <v>123</v>
      </c>
      <c r="AM613" s="67"/>
      <c r="AN613" s="54" t="s">
        <v>123</v>
      </c>
      <c r="AO613" s="67"/>
      <c r="AP613" s="54" t="s">
        <v>123</v>
      </c>
      <c r="AQ613" s="67"/>
      <c r="AR613" s="13" t="s">
        <v>1379</v>
      </c>
      <c r="AS613" s="24" t="s">
        <v>1462</v>
      </c>
    </row>
    <row r="614" spans="1:45" ht="43.2" x14ac:dyDescent="0.3">
      <c r="A614" s="11" t="s">
        <v>1407</v>
      </c>
      <c r="B614" s="16" t="s">
        <v>1406</v>
      </c>
      <c r="C614" s="11" t="s">
        <v>28</v>
      </c>
      <c r="D614" s="11" t="s">
        <v>854</v>
      </c>
      <c r="E614" s="11" t="s">
        <v>167</v>
      </c>
      <c r="F614" s="24" t="s">
        <v>115</v>
      </c>
      <c r="G614" s="11" t="s">
        <v>9</v>
      </c>
      <c r="H614" s="11" t="s">
        <v>76</v>
      </c>
      <c r="I614" s="11"/>
      <c r="J614" s="11" t="s">
        <v>123</v>
      </c>
      <c r="K614" s="11" t="s">
        <v>123</v>
      </c>
      <c r="L614" s="11" t="s">
        <v>123</v>
      </c>
      <c r="M614" s="54" t="s">
        <v>123</v>
      </c>
      <c r="N614" s="54" t="s">
        <v>123</v>
      </c>
      <c r="O614" s="54"/>
      <c r="P614" s="54" t="s">
        <v>123</v>
      </c>
      <c r="Q614" s="54"/>
      <c r="R614" s="54" t="s">
        <v>123</v>
      </c>
      <c r="S614" s="55">
        <v>0</v>
      </c>
      <c r="T614" s="54"/>
      <c r="U614" s="54" t="s">
        <v>123</v>
      </c>
      <c r="V614" s="54" t="s">
        <v>123</v>
      </c>
      <c r="W614" s="54" t="s">
        <v>123</v>
      </c>
      <c r="X614" s="54"/>
      <c r="Y614" s="54" t="s">
        <v>123</v>
      </c>
      <c r="Z614" s="54" t="s">
        <v>123</v>
      </c>
      <c r="AA614" s="54" t="s">
        <v>123</v>
      </c>
      <c r="AB614" s="54" t="s">
        <v>123</v>
      </c>
      <c r="AC614" s="54" t="s">
        <v>123</v>
      </c>
      <c r="AD614" s="54" t="s">
        <v>123</v>
      </c>
      <c r="AE614" s="54" t="s">
        <v>123</v>
      </c>
      <c r="AF614" s="54" t="s">
        <v>123</v>
      </c>
      <c r="AG614" s="54"/>
      <c r="AH614" s="54" t="s">
        <v>123</v>
      </c>
      <c r="AI614" s="54" t="s">
        <v>123</v>
      </c>
      <c r="AJ614" s="54"/>
      <c r="AK614" s="54"/>
      <c r="AL614" s="54" t="s">
        <v>123</v>
      </c>
      <c r="AM614" s="54"/>
      <c r="AN614" s="54" t="s">
        <v>123</v>
      </c>
      <c r="AO614" s="54"/>
      <c r="AP614" s="54" t="s">
        <v>123</v>
      </c>
      <c r="AQ614" s="54"/>
      <c r="AR614" s="13" t="s">
        <v>1374</v>
      </c>
      <c r="AS614" s="24" t="s">
        <v>1407</v>
      </c>
    </row>
    <row r="615" spans="1:45" ht="28.8" x14ac:dyDescent="0.3">
      <c r="A615" s="13" t="s">
        <v>43</v>
      </c>
      <c r="B615" s="13" t="s">
        <v>43</v>
      </c>
      <c r="C615" s="13" t="s">
        <v>41</v>
      </c>
      <c r="D615" s="13" t="s">
        <v>854</v>
      </c>
      <c r="E615" s="13" t="s">
        <v>1143</v>
      </c>
      <c r="F615" s="43" t="s">
        <v>115</v>
      </c>
      <c r="G615" s="13" t="s">
        <v>9</v>
      </c>
      <c r="H615" s="13" t="s">
        <v>78</v>
      </c>
      <c r="I615" s="13" t="s">
        <v>78</v>
      </c>
      <c r="J615" s="11" t="s">
        <v>137</v>
      </c>
      <c r="K615" s="11" t="s">
        <v>109</v>
      </c>
      <c r="L615" s="11">
        <v>4</v>
      </c>
      <c r="M615" s="54" t="s">
        <v>123</v>
      </c>
      <c r="N615" s="54" t="s">
        <v>229</v>
      </c>
      <c r="O615" s="13"/>
      <c r="P615" s="54" t="s">
        <v>111</v>
      </c>
      <c r="Q615" s="13"/>
      <c r="R615" s="54">
        <v>100</v>
      </c>
      <c r="S615" s="55">
        <v>0</v>
      </c>
      <c r="T615" s="13" t="s">
        <v>485</v>
      </c>
      <c r="U615" s="54" t="s">
        <v>123</v>
      </c>
      <c r="V615" s="54" t="s">
        <v>123</v>
      </c>
      <c r="W615" s="54" t="s">
        <v>123</v>
      </c>
      <c r="X615" s="13"/>
      <c r="Y615" s="54">
        <v>10</v>
      </c>
      <c r="Z615" s="54">
        <v>1</v>
      </c>
      <c r="AA615" s="54" t="s">
        <v>114</v>
      </c>
      <c r="AB615" s="54" t="s">
        <v>115</v>
      </c>
      <c r="AC615" s="54" t="s">
        <v>123</v>
      </c>
      <c r="AD615" s="54">
        <v>1</v>
      </c>
      <c r="AE615" s="54" t="s">
        <v>486</v>
      </c>
      <c r="AF615" s="54" t="s">
        <v>487</v>
      </c>
      <c r="AG615" s="13"/>
      <c r="AH615" s="54" t="s">
        <v>114</v>
      </c>
      <c r="AI615" s="54" t="s">
        <v>123</v>
      </c>
      <c r="AJ615" s="13"/>
      <c r="AK615" s="13"/>
      <c r="AL615" s="54" t="s">
        <v>123</v>
      </c>
      <c r="AM615" s="13"/>
      <c r="AN615" s="54" t="s">
        <v>123</v>
      </c>
      <c r="AO615" s="13"/>
      <c r="AP615" s="54" t="s">
        <v>114</v>
      </c>
      <c r="AQ615" s="13"/>
      <c r="AR615" s="13"/>
      <c r="AS615" s="13"/>
    </row>
    <row r="616" spans="1:45" ht="129.6" x14ac:dyDescent="0.3">
      <c r="A616" s="8" t="s">
        <v>154</v>
      </c>
      <c r="B616" s="11" t="s">
        <v>155</v>
      </c>
      <c r="C616" s="11" t="s">
        <v>26</v>
      </c>
      <c r="D616" s="13" t="s">
        <v>854</v>
      </c>
      <c r="E616" s="13" t="s">
        <v>1126</v>
      </c>
      <c r="F616" s="24" t="s">
        <v>115</v>
      </c>
      <c r="G616" s="11" t="s">
        <v>2</v>
      </c>
      <c r="H616" s="11" t="s">
        <v>89</v>
      </c>
      <c r="I616" s="11" t="s">
        <v>156</v>
      </c>
      <c r="J616" s="11" t="s">
        <v>2935</v>
      </c>
      <c r="K616" s="11" t="s">
        <v>1093</v>
      </c>
      <c r="L616" s="11">
        <v>226</v>
      </c>
      <c r="M616" s="54">
        <v>28786</v>
      </c>
      <c r="N616" s="54" t="s">
        <v>1163</v>
      </c>
      <c r="O616" s="11"/>
      <c r="P616" s="54" t="s">
        <v>608</v>
      </c>
      <c r="Q616" s="11"/>
      <c r="R616" s="54">
        <v>100</v>
      </c>
      <c r="S616" s="55">
        <v>50</v>
      </c>
      <c r="T616" s="13" t="s">
        <v>438</v>
      </c>
      <c r="U616" s="54">
        <v>40</v>
      </c>
      <c r="V616" s="54">
        <v>60</v>
      </c>
      <c r="W616" s="54" t="s">
        <v>123</v>
      </c>
      <c r="X616" s="11"/>
      <c r="Y616" s="54">
        <v>5</v>
      </c>
      <c r="Z616" s="54">
        <v>1</v>
      </c>
      <c r="AA616" s="54">
        <v>1</v>
      </c>
      <c r="AB616" s="54">
        <v>0</v>
      </c>
      <c r="AC616" s="54">
        <v>3</v>
      </c>
      <c r="AD616" s="54">
        <v>0</v>
      </c>
      <c r="AE616" s="54" t="s">
        <v>117</v>
      </c>
      <c r="AF616" s="54" t="s">
        <v>114</v>
      </c>
      <c r="AG616" s="11"/>
      <c r="AH616" s="54" t="s">
        <v>115</v>
      </c>
      <c r="AI616" s="54" t="s">
        <v>609</v>
      </c>
      <c r="AJ616" s="11"/>
      <c r="AK616" s="11"/>
      <c r="AL616" s="54" t="s">
        <v>610</v>
      </c>
      <c r="AM616" s="11"/>
      <c r="AN616" s="54" t="s">
        <v>119</v>
      </c>
      <c r="AO616" s="11"/>
      <c r="AP616" s="54" t="s">
        <v>115</v>
      </c>
      <c r="AQ616" s="13"/>
      <c r="AR616" s="13"/>
      <c r="AS616" s="13"/>
    </row>
    <row r="619" spans="1:45" x14ac:dyDescent="0.3">
      <c r="Y619" s="17"/>
      <c r="AB619" s="17"/>
      <c r="AC619" s="5"/>
      <c r="AD619" s="5"/>
      <c r="AF619" s="5"/>
    </row>
    <row r="620" spans="1:45" x14ac:dyDescent="0.3">
      <c r="A620" s="118" t="s">
        <v>253</v>
      </c>
      <c r="B620" s="118"/>
      <c r="E620" s="118" t="s">
        <v>2667</v>
      </c>
      <c r="F620" s="118"/>
      <c r="H620" s="118" t="s">
        <v>558</v>
      </c>
      <c r="I620" s="118"/>
      <c r="K620" s="118" t="s">
        <v>559</v>
      </c>
      <c r="L620" s="118"/>
      <c r="N620" s="119" t="s">
        <v>264</v>
      </c>
      <c r="O620" s="120"/>
      <c r="Q620" s="118" t="s">
        <v>2821</v>
      </c>
      <c r="R620" s="118"/>
      <c r="T620" s="118" t="s">
        <v>283</v>
      </c>
      <c r="U620" s="118"/>
      <c r="W620" s="118" t="s">
        <v>285</v>
      </c>
      <c r="X620" s="118"/>
      <c r="AC620" s="5"/>
      <c r="AD620" s="5"/>
      <c r="AF620" s="5"/>
    </row>
    <row r="621" spans="1:45" x14ac:dyDescent="0.3">
      <c r="A621" s="51" t="s">
        <v>2657</v>
      </c>
      <c r="B621" s="51" t="s">
        <v>2658</v>
      </c>
      <c r="E621" s="51" t="s">
        <v>2668</v>
      </c>
      <c r="F621" s="51" t="s">
        <v>2658</v>
      </c>
      <c r="H621" s="51" t="s">
        <v>2674</v>
      </c>
      <c r="I621" s="51" t="s">
        <v>2658</v>
      </c>
      <c r="K621" s="51" t="s">
        <v>559</v>
      </c>
      <c r="L621" s="51" t="s">
        <v>2658</v>
      </c>
      <c r="N621" s="51" t="s">
        <v>2793</v>
      </c>
      <c r="O621" s="51" t="s">
        <v>2658</v>
      </c>
      <c r="Q621" s="51" t="s">
        <v>2822</v>
      </c>
      <c r="R621" s="51" t="s">
        <v>2658</v>
      </c>
      <c r="T621" s="51" t="s">
        <v>2774</v>
      </c>
      <c r="U621" s="51" t="s">
        <v>2658</v>
      </c>
      <c r="W621" s="51" t="s">
        <v>2838</v>
      </c>
      <c r="X621" s="51" t="s">
        <v>2658</v>
      </c>
      <c r="AC621" s="5"/>
      <c r="AD621" s="5"/>
      <c r="AF621" s="5"/>
    </row>
    <row r="622" spans="1:45" x14ac:dyDescent="0.3">
      <c r="A622" s="13" t="s">
        <v>130</v>
      </c>
      <c r="B622" s="13" cm="1">
        <f t="array" ref="B622">SUM(IF(ISNUMBER(SEARCH("Impresos del Siglo XIX hasta 1958",LOWER(TRIM($J$2:$J$616)))),1,0))</f>
        <v>40</v>
      </c>
      <c r="E622" s="13" t="s">
        <v>109</v>
      </c>
      <c r="F622" s="43" cm="1">
        <f t="array" ref="F622">SUM(IF(ISNUMBER(SEARCH("Siglo XX",LOWER(TRIM($K$2:$K$616)))),1,0))</f>
        <v>58</v>
      </c>
      <c r="H622" s="13" t="s">
        <v>133</v>
      </c>
      <c r="I622" s="13" cm="1">
        <f t="array" ref="I622">SUM(IF(ISNUMBER(SEARCH("Generalidades",LOWER(TRIM($N$2:$N$616)))),1,0))</f>
        <v>25</v>
      </c>
      <c r="K622" s="13" t="s">
        <v>2736</v>
      </c>
      <c r="L622" s="13" cm="1">
        <f t="array" ref="L622">SUM(IF(ISNUMBER(SEARCH("Alemán",LOWER(TRIM($P$2:$P$616)))),1,0))</f>
        <v>9</v>
      </c>
      <c r="M622" s="52"/>
      <c r="N622" s="1" t="s">
        <v>113</v>
      </c>
      <c r="O622" s="13" cm="1">
        <f t="array" ref="O622">SUM(IF(ISNUMBER(SEARCH("PDF",LOWER(TRIM($W$2:$X$616)))),1,0))</f>
        <v>1</v>
      </c>
      <c r="Q622" s="1" t="s">
        <v>1321</v>
      </c>
      <c r="R622" s="13" cm="1">
        <f t="array" ref="R622">SUM(IF(ISNUMBER(SEARCH("Copia master suminstrada por una empresa externa",LOWER(TRIM($AI$2:$AI$616)))),1,0))</f>
        <v>1</v>
      </c>
      <c r="T622" s="1" t="s">
        <v>2824</v>
      </c>
      <c r="U622" s="13" cm="1">
        <f t="array" ref="U622">SUM(IF(ISNUMBER(SEARCH("AVI",LOWER(TRIM($AL$2:$AM$616)))),1,0))</f>
        <v>1</v>
      </c>
      <c r="W622" s="1" t="s">
        <v>144</v>
      </c>
      <c r="X622" s="13" cm="1">
        <f t="array" ref="X622">SUM(IF(ISNUMBER(SEARCH("Adobe Bridge",LOWER(TRIM($AN$1:$AO$889)))),1,0))</f>
        <v>1</v>
      </c>
      <c r="AC622" s="5"/>
      <c r="AD622" s="5"/>
      <c r="AF622" s="5"/>
    </row>
    <row r="623" spans="1:45" x14ac:dyDescent="0.3">
      <c r="A623" s="13" t="s">
        <v>2659</v>
      </c>
      <c r="B623" s="13" cm="1">
        <f t="array" ref="B623">SUM(IF(ISNUMBER(SEARCH("Impresos antiguos del Siglo XVI al XVIII",LOWER(TRIM($J$2:$J$616)))),1,0))</f>
        <v>34</v>
      </c>
      <c r="E623" s="13" t="s">
        <v>157</v>
      </c>
      <c r="F623" s="43" cm="1">
        <f t="array" ref="F623">SUM(IF(ISNUMBER(SEARCH("Siglo XIX",LOWER(TRIM($K$2:$K$616)))),1,0))</f>
        <v>49</v>
      </c>
      <c r="H623" s="13" t="s">
        <v>140</v>
      </c>
      <c r="I623" s="13" cm="1">
        <f t="array" ref="I623">SUM(IF(ISNUMBER(SEARCH("Filosofía. Psicología. Religión",LOWER(TRIM($N$2:$N$616)))),1,0))</f>
        <v>29</v>
      </c>
      <c r="K623" s="13" t="s">
        <v>222</v>
      </c>
      <c r="L623" s="13" cm="1">
        <f t="array" ref="L623">SUM(IF(ISNUMBER(SEARCH("Catalán",LOWER(TRIM($P$2:$P$616)))),1,0))</f>
        <v>15</v>
      </c>
      <c r="M623" s="52"/>
      <c r="Q623" s="1" t="s">
        <v>123</v>
      </c>
      <c r="R623" s="13" cm="1">
        <f t="array" ref="R623">SUM(IF(ISNUMBER(SEARCH("Sin datos",LOWER(TRIM($AI$2:$AI$616)))),1,0))</f>
        <v>594</v>
      </c>
      <c r="T623" s="1" t="s">
        <v>2833</v>
      </c>
      <c r="U623" s="13" cm="1">
        <f t="array" ref="U623">SUM(IF(ISNUMBER(SEARCH("GIF",LOWER(TRIM($AL$2:$AM$616)))),1,0))</f>
        <v>1</v>
      </c>
      <c r="W623" s="1" t="s">
        <v>1340</v>
      </c>
      <c r="X623" s="13" cm="1">
        <f t="array" ref="X623">SUM(IF(ISNUMBER(SEARCH("Excel",LOWER(TRIM($AN$1:$AO$889)))),1,0))</f>
        <v>1</v>
      </c>
      <c r="AC623" s="5"/>
      <c r="AD623" s="5"/>
      <c r="AF623" s="5"/>
    </row>
    <row r="624" spans="1:45" x14ac:dyDescent="0.3">
      <c r="A624" s="13" t="s">
        <v>159</v>
      </c>
      <c r="B624" s="13" cm="1">
        <f t="array" ref="B624">SUM(IF(ISNUMBER(SEARCH("Prensa histórica",LOWER(TRIM($J$2:$J$616)))),1,0))</f>
        <v>34</v>
      </c>
      <c r="E624" s="1" t="s">
        <v>2669</v>
      </c>
      <c r="F624" s="43" cm="1">
        <f t="array" ref="F624">SUM(IF(ISNUMBER(SEARCH("Siglo XVIII",LOWER(TRIM($K$2:$K$616)))),1,0))</f>
        <v>36</v>
      </c>
      <c r="H624" s="13" t="s">
        <v>125</v>
      </c>
      <c r="I624" s="13" cm="1">
        <f t="array" ref="I624">SUM(IF(ISNUMBER(SEARCH("Ciencias puras. Ciencias naturales",LOWER(TRIM($N$2:$N$616)))),1,0))</f>
        <v>19</v>
      </c>
      <c r="K624" s="13" t="s">
        <v>2737</v>
      </c>
      <c r="L624" s="13" cm="1">
        <f t="array" ref="L624">SUM(IF(ISNUMBER(SEARCH("Euskera",LOWER(TRIM($P$2:$P$616)))),1,0))</f>
        <v>6</v>
      </c>
      <c r="Q624" s="1" t="s">
        <v>158</v>
      </c>
      <c r="R624" s="13" cm="1">
        <f t="array" ref="R624">SUM(IF(ISNUMBER(SEARCH("Software de desarrollo propio",LOWER(TRIM($AI$2:$AI$616)))),1,0))</f>
        <v>2</v>
      </c>
      <c r="T624" s="1" t="s">
        <v>203</v>
      </c>
      <c r="U624" s="13" cm="1">
        <f t="array" ref="U624">SUM(IF(ISNUMBER(SEARCH("JPEG",LOWER(TRIM($AL$2:$AM$616)))),1,0))</f>
        <v>11</v>
      </c>
      <c r="W624" s="1" t="s">
        <v>134</v>
      </c>
      <c r="X624" s="13" cm="1">
        <f t="array" ref="X624">SUM(IF(ISNUMBER(SEARCH("MARC21",LOWER(TRIM($AN$1:$AO$889)))),1,0))</f>
        <v>1</v>
      </c>
      <c r="AC624" s="5"/>
      <c r="AD624" s="5"/>
      <c r="AF624" s="5"/>
    </row>
    <row r="625" spans="1:32" x14ac:dyDescent="0.3">
      <c r="A625" s="13" t="s">
        <v>124</v>
      </c>
      <c r="B625" s="13" cm="1">
        <f t="array" ref="B625">SUM(IF(ISNUMBER(SEARCH("Manuscritos",LOWER(TRIM($J$2:$J$616)))),1,0))</f>
        <v>24</v>
      </c>
      <c r="E625" s="13" t="s">
        <v>2670</v>
      </c>
      <c r="F625" s="43" cm="1">
        <f t="array" ref="F625">SUM(IF(ISNUMBER(SEARCH("Siglo XVII",LOWER(TRIM($K$2:$K$616)))),1,0))</f>
        <v>38</v>
      </c>
      <c r="H625" s="13" t="s">
        <v>229</v>
      </c>
      <c r="I625" s="13" cm="1">
        <f t="array" ref="I625">SUM(IF(ISNUMBER(SEARCH("Ciencias aplicadas. Medicina. Tecnologías",LOWER(TRIM($N$2:$N$616)))),1,0))</f>
        <v>19</v>
      </c>
      <c r="K625" s="13" t="s">
        <v>2738</v>
      </c>
      <c r="L625" s="13" cm="1">
        <f t="array" ref="L625">SUM(IF(ISNUMBER(SEARCH("Francés",LOWER(TRIM($P$2:$P$616)))),1,0))</f>
        <v>21</v>
      </c>
      <c r="Q625" s="1" t="s">
        <v>166</v>
      </c>
      <c r="R625" s="13" cm="1">
        <f t="array" ref="R625">SUM(IF(ISNUMBER(SEARCH("Software suministrado por empresa externa",LOWER(TRIM($AI$2:$AI$616)))),1,0))</f>
        <v>5</v>
      </c>
      <c r="T625" s="1" t="s">
        <v>126</v>
      </c>
      <c r="U625" s="13" cm="1">
        <f t="array" ref="U625">SUM(IF(ISNUMBER(SEARCH("Otros",LOWER(TRIM($AL$2:$AM$616)))),1,0))</f>
        <v>1</v>
      </c>
      <c r="W625" s="1" t="s">
        <v>119</v>
      </c>
      <c r="X625" s="13" cm="1">
        <f t="array" ref="X625">SUM(IF(ISNUMBER(SEARCH("METS",LOWER(TRIM($AN$1:$AO$889)))),1,0))</f>
        <v>16</v>
      </c>
      <c r="AC625" s="5"/>
      <c r="AD625" s="5"/>
      <c r="AF625" s="5"/>
    </row>
    <row r="626" spans="1:32" x14ac:dyDescent="0.3">
      <c r="A626" s="13" t="s">
        <v>137</v>
      </c>
      <c r="B626" s="13" cm="1">
        <f t="array" ref="B626">SUM(IF(ISNUMBER(SEARCH("Otras publicaciones seriadas",LOWER(TRIM($J$2:$J$616)))),1,0))</f>
        <v>18</v>
      </c>
      <c r="E626" s="13" t="s">
        <v>2671</v>
      </c>
      <c r="F626" s="43" cm="1">
        <f t="array" ref="F626">SUM(IF(ISNUMBER(SEARCH("Siglo XVI",LOWER(TRIM($K$2:$K$616)))),1,0))</f>
        <v>39</v>
      </c>
      <c r="H626" s="13" t="s">
        <v>110</v>
      </c>
      <c r="I626" s="13" cm="1">
        <f t="array" ref="I626">SUM(IF(ISNUMBER(SEARCH("Bellas artes. Espectáculos. Deportes",LOWER(TRIM($N$2:$N$616)))),1,0))</f>
        <v>26</v>
      </c>
      <c r="K626" s="13" t="s">
        <v>111</v>
      </c>
      <c r="L626" s="13" cm="1">
        <f t="array" ref="L626">SUM(IF(ISNUMBER(SEARCH("Español",LOWER(TRIM($P$2:$P$616)))),1,0))</f>
        <v>48</v>
      </c>
      <c r="Q626" s="1" t="s">
        <v>129</v>
      </c>
      <c r="R626" s="13" cm="1">
        <f t="array" ref="R626">SUM(IF(ISNUMBER(SEARCH("Varias copias de los soportes",LOWER(TRIM($AI$2:$AI$616)))),1,0))</f>
        <v>13</v>
      </c>
      <c r="T626" s="1" t="s">
        <v>113</v>
      </c>
      <c r="U626" s="13" cm="1">
        <f t="array" ref="U626">SUM(IF(ISNUMBER(SEARCH("PDF",LOWER(TRIM($AL$2:$AM$616)))),1,0))</f>
        <v>1</v>
      </c>
      <c r="W626" s="1" t="s">
        <v>162</v>
      </c>
      <c r="X626" s="13" cm="1">
        <f t="array" ref="X626">SUM(IF(ISNUMBER(SEARCH("PREMIS",LOWER(TRIM($AN$1:$AO$889)))),1,0))</f>
        <v>5</v>
      </c>
      <c r="AC626" s="5"/>
      <c r="AD626" s="5"/>
      <c r="AF626" s="5"/>
    </row>
    <row r="627" spans="1:32" x14ac:dyDescent="0.3">
      <c r="A627" s="5" t="s">
        <v>136</v>
      </c>
      <c r="B627" s="13" cm="1">
        <f t="array" ref="B627">SUM(IF(ISNUMBER(SEARCH("Incunables",LOWER(TRIM($J$2:$J$616)))),1,0))</f>
        <v>18</v>
      </c>
      <c r="E627" s="13" t="s">
        <v>2672</v>
      </c>
      <c r="F627" s="43" cm="1">
        <f t="array" ref="F627">SUM(IF(ISNUMBER(SEARCH("Siglo XV",LOWER(TRIM($K$2:$K$616)))),1,0))</f>
        <v>40</v>
      </c>
      <c r="H627" s="13" t="s">
        <v>2675</v>
      </c>
      <c r="I627" s="13" cm="1">
        <f t="array" ref="I627">SUM(IF(ISNUMBER(SEARCH("GEneralidades",LOWER(TRIM($N$2:$N$616)))),1,0))</f>
        <v>25</v>
      </c>
      <c r="K627" s="13" t="s">
        <v>2739</v>
      </c>
      <c r="L627" s="13" cm="1">
        <f t="array" ref="L627">SUM(IF(ISNUMBER(SEARCH("Gallego",LOWER(TRIM($P$2:$P$616)))),1,0))</f>
        <v>7</v>
      </c>
      <c r="Q627"/>
      <c r="T627" s="1" t="s">
        <v>458</v>
      </c>
      <c r="U627" s="13" cm="1">
        <f t="array" ref="U627">SUM(IF(ISNUMBER(SEARCH("RAW",LOWER(TRIM($AL$2:$AM$616)))),1,0))</f>
        <v>2</v>
      </c>
      <c r="W627" s="1" t="s">
        <v>123</v>
      </c>
      <c r="X627" s="13" cm="1">
        <f t="array" ref="X627">SUM(IF(ISNUMBER(SEARCH("Sin datos",LOWER(TRIM($AN$1:$AO$889)))),1,0))</f>
        <v>597</v>
      </c>
      <c r="AC627" s="5"/>
      <c r="AD627" s="5"/>
      <c r="AF627" s="5"/>
    </row>
    <row r="628" spans="1:32" x14ac:dyDescent="0.3">
      <c r="A628" s="13" t="s">
        <v>131</v>
      </c>
      <c r="B628" s="13" cm="1">
        <f t="array" ref="B628">SUM(IF(ISNUMBER(SEARCH("Material fotográfico",LOWER(TRIM($J$2:$J$616)))),1,0))</f>
        <v>14</v>
      </c>
      <c r="E628" s="13" t="s">
        <v>2673</v>
      </c>
      <c r="F628" s="43" cm="1">
        <f t="array" ref="F628">SUM(IF(ISNUMBER(SEARCH("Anteriores",LOWER(TRIM($K$2:$K$616)))),1,0))</f>
        <v>10</v>
      </c>
      <c r="H628" s="13" t="s">
        <v>230</v>
      </c>
      <c r="I628" s="13" cm="1">
        <f t="array" ref="I628">SUM(IF(ISNUMBER(SEARCH("Geografía. Biografías",LOWER(TRIM($N$2:$N$616)))),1,0))</f>
        <v>24</v>
      </c>
      <c r="K628" s="13" t="s">
        <v>2740</v>
      </c>
      <c r="L628" s="13" cm="1">
        <f t="array" ref="L628">SUM(IF(ISNUMBER(SEARCH("Griego",LOWER(TRIM($P$2:$P$616)))),1,0))</f>
        <v>8</v>
      </c>
      <c r="T628" s="1" t="s">
        <v>2831</v>
      </c>
      <c r="U628" s="13" cm="1">
        <f t="array" ref="U628">SUM(IF(ISNUMBER(SEARCH("Shape file SHP",LOWER(TRIM($AL$2:$AM$616)))),1,0))</f>
        <v>0</v>
      </c>
      <c r="AC628" s="5"/>
      <c r="AD628" s="5"/>
      <c r="AF628" s="5"/>
    </row>
    <row r="629" spans="1:32" x14ac:dyDescent="0.3">
      <c r="A629" s="13" t="s">
        <v>2660</v>
      </c>
      <c r="B629" s="13" cm="1">
        <f t="array" ref="B629">SUM(IF(ISNUMBER(SEARCH("Carteles",LOWER(TRIM($J$2:$J$616)))),1,0))</f>
        <v>10</v>
      </c>
      <c r="E629" s="13" t="s">
        <v>123</v>
      </c>
      <c r="F629" s="43" cm="1">
        <f t="array" ref="F629">SUM(IF(ISNUMBER(SEARCH("Sin datos",LOWER(TRIM($K$2:$K$616)))),1,0))</f>
        <v>553</v>
      </c>
      <c r="H629" s="13" t="s">
        <v>127</v>
      </c>
      <c r="I629" s="13" cm="1">
        <f t="array" ref="I629">SUM(IF(ISNUMBER(SEARCH("Otras",LOWER(TRIM($N$2:$N$616)))),1,0))</f>
        <v>26</v>
      </c>
      <c r="K629" s="13" t="s">
        <v>2741</v>
      </c>
      <c r="L629" s="13" cm="1">
        <f t="array" ref="L629">SUM(IF(ISNUMBER(SEARCH("Inglés",LOWER(TRIM($P$2:$P$616)))),1,0))</f>
        <v>16</v>
      </c>
      <c r="T629" s="1" t="s">
        <v>123</v>
      </c>
      <c r="U629" s="13" cm="1">
        <f t="array" ref="U629">SUM(IF(ISNUMBER(SEARCH("Sin datos",LOWER(TRIM($AL$2:$AM$616)))),1,0))</f>
        <v>593</v>
      </c>
      <c r="AC629" s="5"/>
      <c r="AD629" s="5"/>
      <c r="AF629" s="5"/>
    </row>
    <row r="630" spans="1:32" x14ac:dyDescent="0.3">
      <c r="A630" s="13" t="s">
        <v>2662</v>
      </c>
      <c r="B630" s="13" cm="1">
        <f t="array" ref="B630">SUM(IF(ISNUMBER(SEARCH("Material cartográfico",LOWER(TRIM($J$2:$J$616)))),1,0))</f>
        <v>10</v>
      </c>
      <c r="H630" s="13" t="s">
        <v>123</v>
      </c>
      <c r="I630" s="13" cm="1">
        <f t="array" ref="I630">SUM(IF(ISNUMBER(SEARCH("Sin datos",LOWER(TRIM($N$2:$N$616)))),1,0))</f>
        <v>567</v>
      </c>
      <c r="K630" s="13" t="s">
        <v>2742</v>
      </c>
      <c r="L630" s="13" cm="1">
        <f t="array" ref="L630">SUM(IF(ISNUMBER(SEARCH("Italiano",LOWER(TRIM($P$2:$P$616)))),1,0))</f>
        <v>11</v>
      </c>
      <c r="T630" s="1" t="s">
        <v>118</v>
      </c>
      <c r="U630" s="13" cm="1">
        <f t="array" ref="U630">SUM(IF(ISNUMBER(SEARCH("TIFF",LOWER(TRIM($AL$2:$AM$616)))),1,0))</f>
        <v>21</v>
      </c>
      <c r="AC630" s="5"/>
      <c r="AD630" s="5"/>
      <c r="AF630" s="5"/>
    </row>
    <row r="631" spans="1:32" x14ac:dyDescent="0.3">
      <c r="A631" s="13" t="s">
        <v>108</v>
      </c>
      <c r="B631" s="13" cm="1">
        <f t="array" ref="B631">SUM(IF(ISNUMBER(SEARCH("Música impresa o manuscrita",LOWER(TRIM($J$2:$J$616)))),1,0))</f>
        <v>10</v>
      </c>
      <c r="K631" s="13" t="s">
        <v>223</v>
      </c>
      <c r="L631" s="13" cm="1">
        <f t="array" ref="L631">SUM(IF(ISNUMBER(SEARCH("Latín",LOWER(TRIM($P$2:$P$616)))),1,0))</f>
        <v>30</v>
      </c>
      <c r="T631" s="1" t="s">
        <v>2798</v>
      </c>
      <c r="U631" s="13" cm="1">
        <f t="array" ref="U631">SUM(IF(ISNUMBER(SEARCH("WAV",LOWER(TRIM($AL$2:$AM$616)))),1,0))</f>
        <v>1</v>
      </c>
      <c r="AC631" s="5"/>
      <c r="AD631" s="5"/>
      <c r="AF631" s="5"/>
    </row>
    <row r="632" spans="1:32" x14ac:dyDescent="0.3">
      <c r="A632" s="13" t="s">
        <v>2661</v>
      </c>
      <c r="B632" s="13" cm="1">
        <f t="array" ref="B632">SUM(IF(ISNUMBER(SEARCH("Grabados, dibujos y láminas",LOWER(TRIM($J$2:$J$616)))),1,0))</f>
        <v>7</v>
      </c>
      <c r="H632" s="118" t="s">
        <v>2678</v>
      </c>
      <c r="I632" s="118"/>
      <c r="K632" s="13" t="s">
        <v>127</v>
      </c>
      <c r="L632" s="13" cm="1">
        <f t="array" ref="L632">SUM(IF(ISNUMBER(SEARCH("Otras",LOWER(TRIM($P$2:$P$616)))),1,0))</f>
        <v>7</v>
      </c>
      <c r="AC632" s="5"/>
      <c r="AD632" s="5"/>
      <c r="AF632" s="5"/>
    </row>
    <row r="633" spans="1:32" x14ac:dyDescent="0.3">
      <c r="A633" s="13" t="s">
        <v>2663</v>
      </c>
      <c r="B633" s="13" cm="1">
        <f t="array" ref="B633">SUM(IF(ISNUMBER(SEARCH("Material sonoro",LOWER(TRIM($J$2:$J$616)))),1,0))</f>
        <v>4</v>
      </c>
      <c r="H633" s="51" t="s">
        <v>2674</v>
      </c>
      <c r="I633" s="51" t="s">
        <v>2658</v>
      </c>
      <c r="K633" s="13" t="s">
        <v>123</v>
      </c>
      <c r="L633" s="13" cm="1">
        <f t="array" ref="L633">SUM(IF(ISNUMBER(SEARCH("Sin datos",LOWER(TRIM($P$2:$P$616)))),1,0))</f>
        <v>565</v>
      </c>
      <c r="AC633" s="5"/>
      <c r="AD633" s="5"/>
      <c r="AF633" s="5"/>
    </row>
    <row r="634" spans="1:32" x14ac:dyDescent="0.3">
      <c r="A634" s="13" t="s">
        <v>126</v>
      </c>
      <c r="B634" s="13" cm="1">
        <f t="array" ref="B634">SUM(IF(ISNUMBER(SEARCH("Otros",LOWER(TRIM($J$2:$J$616)))),1,0))</f>
        <v>3</v>
      </c>
      <c r="H634" s="13" t="s">
        <v>80</v>
      </c>
      <c r="I634" s="13" cm="1">
        <f t="array" ref="I634">SUM(IF(ISNUMBER(SEARCH("Barcelona",LOWER(TRIM($O$2:$O$616)))),1,0))</f>
        <v>1</v>
      </c>
      <c r="AC634" s="5"/>
      <c r="AD634" s="5"/>
      <c r="AF634" s="5"/>
    </row>
    <row r="635" spans="1:32" x14ac:dyDescent="0.3">
      <c r="A635" s="13" t="s">
        <v>2664</v>
      </c>
      <c r="B635" s="13" cm="1">
        <f t="array" ref="B635">SUM(IF(ISNUMBER(SEARCH("Material audiovisual",LOWER(TRIM($J$2:$J$616)))),1,0))</f>
        <v>3</v>
      </c>
      <c r="H635" s="13" t="s">
        <v>143</v>
      </c>
      <c r="I635" s="13" cm="1">
        <f t="array" ref="I635">SUM(IF(ISNUMBER(SEARCH("Catalunya",LOWER(TRIM($O$2:$O$616)))),1,0))</f>
        <v>1</v>
      </c>
      <c r="K635" s="118" t="s">
        <v>2743</v>
      </c>
      <c r="L635" s="118"/>
      <c r="AC635" s="5"/>
      <c r="AD635" s="5"/>
      <c r="AF635" s="5"/>
    </row>
    <row r="636" spans="1:32" x14ac:dyDescent="0.3">
      <c r="A636" s="13" t="s">
        <v>2665</v>
      </c>
      <c r="B636" s="13" cm="1">
        <f t="array" ref="B636">SUM(IF(ISNUMBER(SEARCH("Documento de archivo",LOWER(TRIM($J$2:$J$616)))),1,0))</f>
        <v>9</v>
      </c>
      <c r="H636" s="13" t="s">
        <v>2690</v>
      </c>
      <c r="I636" s="13" cm="1">
        <f t="array" ref="I636">SUM(IF(ISNUMBER(SEARCH("Documentos de las administraciones públicas y privadas",LOWER(TRIM($O$2:$O$616)))),1,0))</f>
        <v>1</v>
      </c>
      <c r="K636" s="51" t="s">
        <v>559</v>
      </c>
      <c r="L636" s="51" t="s">
        <v>2658</v>
      </c>
      <c r="AC636" s="5"/>
      <c r="AD636" s="5"/>
      <c r="AF636" s="5"/>
    </row>
    <row r="637" spans="1:32" x14ac:dyDescent="0.3">
      <c r="A637" s="13" t="s">
        <v>2666</v>
      </c>
      <c r="B637" s="13" cm="1">
        <f t="array" ref="B637">SUM(IF(ISNUMBER(SEARCH("Ephemera (naipes, calendarios, cromos, etc.)",LOWER(TRIM($J$2:$J$616)))),1,0))</f>
        <v>3</v>
      </c>
      <c r="K637" s="13" t="s">
        <v>183</v>
      </c>
      <c r="L637" s="14" cm="1">
        <f t="array" ref="L637">SUM(IF(ISNUMBER(SEARCH("Esperanto",LOWER(TRIM($Q$2:$Q$616)))),1,0))</f>
        <v>1</v>
      </c>
      <c r="AC637" s="5"/>
      <c r="AD637" s="5"/>
      <c r="AF637" s="5"/>
    </row>
    <row r="638" spans="1:32" x14ac:dyDescent="0.3">
      <c r="A638" s="13" t="s">
        <v>123</v>
      </c>
      <c r="B638" s="13" cm="1">
        <f t="array" ref="B638">SUM(IF(ISNUMBER(SEARCH("Sin datos",LOWER(TRIM($J$2:$J$616)))),1,0))</f>
        <v>555</v>
      </c>
      <c r="AC638" s="5"/>
      <c r="AD638" s="5"/>
      <c r="AF638" s="5"/>
    </row>
    <row r="639" spans="1:32" x14ac:dyDescent="0.3">
      <c r="AC639" s="5"/>
      <c r="AD639" s="5"/>
      <c r="AF639" s="5"/>
    </row>
    <row r="640" spans="1:32" x14ac:dyDescent="0.3">
      <c r="AC640" s="5"/>
      <c r="AD640" s="5"/>
      <c r="AF640" s="5"/>
    </row>
    <row r="641" spans="1:39" x14ac:dyDescent="0.3">
      <c r="AC641" s="5"/>
      <c r="AD641" s="5"/>
      <c r="AF641" s="5"/>
    </row>
    <row r="642" spans="1:39" x14ac:dyDescent="0.3">
      <c r="AC642" s="5"/>
      <c r="AD642" s="5"/>
      <c r="AF642" s="5"/>
    </row>
    <row r="643" spans="1:39" x14ac:dyDescent="0.3">
      <c r="AC643" s="5"/>
      <c r="AD643" s="5"/>
      <c r="AF643" s="5"/>
    </row>
    <row r="644" spans="1:39" x14ac:dyDescent="0.3">
      <c r="AC644" s="5"/>
      <c r="AD644" s="5"/>
      <c r="AF644" s="5"/>
    </row>
    <row r="645" spans="1:39" x14ac:dyDescent="0.3">
      <c r="AC645" s="5"/>
      <c r="AD645" s="5"/>
      <c r="AF645" s="5"/>
    </row>
    <row r="646" spans="1:39" x14ac:dyDescent="0.3">
      <c r="AC646" s="5"/>
      <c r="AD646" s="5"/>
      <c r="AF646" s="5"/>
    </row>
    <row r="647" spans="1:39" x14ac:dyDescent="0.3">
      <c r="AC647" s="5"/>
      <c r="AD647" s="5"/>
      <c r="AF647" s="5"/>
    </row>
    <row r="648" spans="1:39" x14ac:dyDescent="0.3">
      <c r="AC648" s="5"/>
      <c r="AD648" s="5"/>
      <c r="AF648" s="5"/>
    </row>
    <row r="649" spans="1:39" x14ac:dyDescent="0.3">
      <c r="AC649" s="5"/>
      <c r="AD649" s="5"/>
      <c r="AF649" s="5"/>
    </row>
    <row r="650" spans="1:39" x14ac:dyDescent="0.3">
      <c r="AC650" s="5"/>
      <c r="AD650" s="5"/>
      <c r="AF650" s="5"/>
    </row>
    <row r="651" spans="1:39" x14ac:dyDescent="0.3">
      <c r="AC651" s="5"/>
      <c r="AD651" s="5"/>
      <c r="AF651" s="5"/>
    </row>
    <row r="652" spans="1:39" x14ac:dyDescent="0.3">
      <c r="AC652" s="5"/>
      <c r="AD652" s="5"/>
      <c r="AF652" s="5"/>
    </row>
    <row r="653" spans="1:39" x14ac:dyDescent="0.3">
      <c r="AC653" s="5"/>
      <c r="AD653" s="5"/>
      <c r="AF653" s="5"/>
    </row>
    <row r="654" spans="1:39" x14ac:dyDescent="0.3">
      <c r="AC654" s="5"/>
      <c r="AD654" s="5"/>
      <c r="AF654" s="5"/>
    </row>
    <row r="655" spans="1:39" s="17" customFormat="1" x14ac:dyDescent="0.3">
      <c r="A655" s="5"/>
      <c r="B655" s="5"/>
      <c r="C655" s="5"/>
      <c r="D655" s="5"/>
      <c r="E655" s="5"/>
      <c r="F655" s="44"/>
      <c r="G655" s="5"/>
      <c r="H655" s="5"/>
      <c r="I655" s="5"/>
      <c r="J655" s="5"/>
      <c r="K655" s="5"/>
      <c r="L655" s="5"/>
      <c r="N655" s="5"/>
      <c r="O655" s="5"/>
      <c r="P655" s="5"/>
      <c r="Q655" s="5"/>
      <c r="R655" s="5"/>
      <c r="S655" s="5"/>
      <c r="T655" s="5"/>
      <c r="U655" s="5"/>
      <c r="V655" s="5"/>
      <c r="W655" s="5"/>
      <c r="X655" s="5"/>
      <c r="Y655" s="5"/>
      <c r="AA655" s="5"/>
      <c r="AB655" s="5"/>
      <c r="AC655" s="5"/>
      <c r="AD655" s="5"/>
      <c r="AE655" s="5"/>
      <c r="AF655" s="5"/>
      <c r="AG655" s="5"/>
      <c r="AH655" s="5"/>
      <c r="AI655" s="5"/>
      <c r="AJ655" s="5"/>
      <c r="AK655" s="5"/>
      <c r="AL655" s="5"/>
      <c r="AM655" s="5"/>
    </row>
    <row r="656" spans="1:39" s="17" customFormat="1" x14ac:dyDescent="0.3">
      <c r="A656" s="5"/>
      <c r="B656" s="5"/>
      <c r="C656" s="5"/>
      <c r="D656" s="5"/>
      <c r="E656" s="5"/>
      <c r="F656" s="44"/>
      <c r="G656" s="5"/>
      <c r="H656" s="5"/>
      <c r="I656" s="5"/>
      <c r="J656" s="5"/>
      <c r="K656" s="5"/>
      <c r="L656" s="5"/>
      <c r="N656" s="5"/>
      <c r="O656" s="5"/>
      <c r="P656" s="5"/>
      <c r="Q656" s="5"/>
      <c r="R656" s="5"/>
      <c r="S656" s="5"/>
      <c r="T656" s="5"/>
      <c r="U656" s="5"/>
      <c r="V656" s="5"/>
      <c r="W656" s="5"/>
      <c r="X656" s="5"/>
      <c r="Y656" s="5"/>
      <c r="AA656" s="5"/>
      <c r="AB656" s="5"/>
      <c r="AC656" s="5"/>
      <c r="AD656" s="5"/>
      <c r="AE656" s="5"/>
      <c r="AF656" s="5"/>
      <c r="AG656" s="5"/>
      <c r="AH656" s="5"/>
      <c r="AI656" s="5"/>
      <c r="AJ656" s="5"/>
      <c r="AK656" s="5"/>
      <c r="AL656" s="5"/>
      <c r="AM656" s="5"/>
    </row>
    <row r="657" spans="1:45" s="17" customFormat="1" x14ac:dyDescent="0.3">
      <c r="A657" s="5"/>
      <c r="B657" s="5"/>
      <c r="C657" s="5"/>
      <c r="D657" s="5"/>
      <c r="E657" s="5"/>
      <c r="F657" s="44"/>
      <c r="G657" s="5"/>
      <c r="H657" s="5"/>
      <c r="I657" s="5"/>
      <c r="J657" s="5"/>
      <c r="K657" s="5"/>
      <c r="L657" s="5"/>
      <c r="N657" s="5"/>
      <c r="O657" s="5"/>
      <c r="P657" s="5"/>
      <c r="Q657" s="5"/>
      <c r="R657" s="5"/>
      <c r="S657" s="5"/>
      <c r="T657" s="5"/>
      <c r="U657" s="5"/>
      <c r="V657" s="5"/>
      <c r="W657" s="5"/>
      <c r="X657" s="5"/>
      <c r="Y657" s="5"/>
      <c r="AA657" s="5"/>
      <c r="AB657" s="5"/>
      <c r="AC657" s="5"/>
      <c r="AD657" s="5"/>
      <c r="AE657" s="5"/>
      <c r="AF657" s="5"/>
      <c r="AG657" s="5"/>
      <c r="AH657" s="5"/>
      <c r="AI657" s="5"/>
      <c r="AJ657" s="5"/>
      <c r="AK657" s="5"/>
      <c r="AL657" s="5"/>
      <c r="AM657" s="5"/>
    </row>
    <row r="658" spans="1:45" s="17" customFormat="1" x14ac:dyDescent="0.3">
      <c r="A658" s="5"/>
      <c r="B658" s="5"/>
      <c r="C658" s="5"/>
      <c r="D658" s="5"/>
      <c r="E658" s="5"/>
      <c r="F658" s="44"/>
      <c r="G658" s="5"/>
      <c r="H658" s="5"/>
      <c r="I658" s="5"/>
      <c r="J658" s="5"/>
      <c r="K658" s="5"/>
      <c r="L658" s="5"/>
      <c r="N658" s="5"/>
      <c r="O658" s="5"/>
      <c r="P658" s="5"/>
      <c r="Q658" s="5"/>
      <c r="R658" s="5"/>
      <c r="S658" s="5"/>
      <c r="T658" s="5"/>
      <c r="U658" s="5"/>
      <c r="V658" s="5"/>
      <c r="W658" s="5"/>
      <c r="X658" s="5"/>
      <c r="AA658" s="5"/>
      <c r="AC658" s="5"/>
      <c r="AD658" s="5"/>
      <c r="AE658" s="5"/>
      <c r="AF658" s="5"/>
      <c r="AG658" s="5"/>
      <c r="AH658" s="5"/>
      <c r="AI658" s="5"/>
      <c r="AJ658" s="5"/>
      <c r="AK658" s="5"/>
      <c r="AL658" s="5"/>
      <c r="AM658" s="5"/>
      <c r="AN658" s="5"/>
      <c r="AO658" s="5"/>
    </row>
    <row r="659" spans="1:45" s="17" customFormat="1" x14ac:dyDescent="0.3">
      <c r="A659" s="5"/>
      <c r="B659" s="5"/>
      <c r="C659" s="5"/>
      <c r="D659" s="5"/>
      <c r="E659" s="5"/>
      <c r="F659" s="44"/>
      <c r="G659" s="5"/>
      <c r="H659" s="5"/>
      <c r="I659" s="5"/>
      <c r="J659" s="5"/>
      <c r="K659" s="5"/>
      <c r="L659" s="5"/>
      <c r="N659" s="5"/>
      <c r="O659" s="5"/>
      <c r="P659" s="5"/>
      <c r="Q659" s="5"/>
      <c r="R659" s="5"/>
      <c r="S659" s="5"/>
      <c r="T659" s="5"/>
      <c r="U659" s="5"/>
      <c r="V659" s="5"/>
      <c r="W659" s="5"/>
      <c r="X659" s="5"/>
      <c r="AA659" s="5"/>
      <c r="AC659" s="5"/>
      <c r="AD659" s="5"/>
      <c r="AE659" s="5"/>
      <c r="AF659" s="5"/>
      <c r="AG659" s="5"/>
      <c r="AH659" s="5"/>
      <c r="AI659" s="5"/>
      <c r="AJ659" s="5"/>
      <c r="AK659" s="5"/>
      <c r="AL659" s="5"/>
      <c r="AM659" s="5"/>
      <c r="AN659" s="5"/>
      <c r="AO659" s="5"/>
    </row>
    <row r="660" spans="1:45" s="17" customFormat="1" x14ac:dyDescent="0.3">
      <c r="A660" s="5"/>
      <c r="B660" s="5"/>
      <c r="C660" s="5"/>
      <c r="D660" s="5"/>
      <c r="E660" s="5"/>
      <c r="F660" s="44"/>
      <c r="G660" s="5"/>
      <c r="H660" s="5"/>
      <c r="I660" s="5"/>
      <c r="J660" s="5"/>
      <c r="K660" s="5"/>
      <c r="L660" s="5"/>
      <c r="N660" s="5"/>
      <c r="O660" s="5"/>
      <c r="P660" s="5"/>
      <c r="Q660" s="5"/>
      <c r="R660" s="5"/>
      <c r="S660" s="5"/>
      <c r="T660" s="5"/>
      <c r="U660" s="5"/>
      <c r="V660" s="5"/>
      <c r="W660" s="5"/>
      <c r="X660" s="5"/>
      <c r="AA660" s="5"/>
      <c r="AC660" s="5"/>
      <c r="AD660" s="5"/>
      <c r="AE660" s="5"/>
      <c r="AF660" s="5"/>
      <c r="AG660" s="5"/>
      <c r="AH660" s="5"/>
      <c r="AI660" s="5"/>
      <c r="AJ660" s="5"/>
      <c r="AK660" s="5"/>
      <c r="AL660" s="5"/>
      <c r="AM660" s="5"/>
      <c r="AN660" s="5"/>
      <c r="AO660" s="5"/>
    </row>
    <row r="661" spans="1:45" s="17" customFormat="1" x14ac:dyDescent="0.3">
      <c r="A661" s="5"/>
      <c r="B661" s="5"/>
      <c r="C661" s="5"/>
      <c r="D661" s="5"/>
      <c r="E661" s="5"/>
      <c r="F661" s="44"/>
      <c r="G661" s="5"/>
      <c r="H661" s="5"/>
      <c r="I661" s="5"/>
      <c r="J661" s="5"/>
      <c r="K661" s="5"/>
      <c r="L661" s="5"/>
      <c r="N661" s="5"/>
      <c r="O661" s="5"/>
      <c r="P661" s="5"/>
      <c r="Q661" s="5"/>
      <c r="R661" s="5"/>
      <c r="S661" s="5"/>
      <c r="T661" s="5"/>
      <c r="U661" s="5"/>
      <c r="V661" s="5"/>
      <c r="W661" s="5"/>
      <c r="X661" s="5"/>
      <c r="AA661" s="5"/>
      <c r="AC661" s="5"/>
      <c r="AD661" s="5"/>
      <c r="AE661" s="5"/>
      <c r="AF661" s="5"/>
      <c r="AG661" s="5"/>
      <c r="AH661" s="5"/>
      <c r="AI661" s="5"/>
      <c r="AJ661" s="5"/>
      <c r="AK661" s="5"/>
      <c r="AL661" s="5"/>
      <c r="AM661" s="5"/>
      <c r="AN661" s="5"/>
      <c r="AO661" s="5"/>
    </row>
    <row r="662" spans="1:45" s="17" customFormat="1" x14ac:dyDescent="0.3">
      <c r="A662" s="5"/>
      <c r="B662" s="5"/>
      <c r="C662" s="5"/>
      <c r="D662" s="5"/>
      <c r="E662" s="5"/>
      <c r="F662" s="44"/>
      <c r="G662" s="5"/>
      <c r="H662" s="5"/>
      <c r="I662" s="5"/>
      <c r="J662" s="5"/>
      <c r="K662" s="5"/>
      <c r="L662" s="5"/>
      <c r="N662" s="5"/>
      <c r="O662" s="5"/>
      <c r="P662" s="5"/>
      <c r="Q662" s="5"/>
      <c r="R662" s="5"/>
      <c r="S662" s="5"/>
      <c r="T662" s="5"/>
      <c r="U662" s="5"/>
      <c r="V662" s="5"/>
      <c r="W662" s="5"/>
      <c r="X662" s="5"/>
      <c r="AA662" s="5"/>
      <c r="AC662" s="5"/>
      <c r="AD662" s="5"/>
      <c r="AE662" s="5"/>
      <c r="AF662" s="5"/>
      <c r="AG662" s="5"/>
      <c r="AH662" s="5"/>
      <c r="AI662" s="5"/>
      <c r="AJ662" s="5"/>
      <c r="AK662" s="5"/>
      <c r="AL662" s="5"/>
      <c r="AM662" s="5"/>
      <c r="AN662" s="5"/>
      <c r="AO662" s="5"/>
    </row>
    <row r="663" spans="1:45" s="17" customFormat="1" x14ac:dyDescent="0.3">
      <c r="A663" s="5"/>
      <c r="B663" s="5"/>
      <c r="C663" s="5"/>
      <c r="D663" s="5"/>
      <c r="E663" s="5"/>
      <c r="F663" s="44"/>
      <c r="G663" s="5"/>
      <c r="H663" s="5"/>
      <c r="I663" s="5"/>
      <c r="J663" s="5"/>
      <c r="K663" s="5"/>
      <c r="L663" s="5"/>
      <c r="N663" s="5"/>
      <c r="O663" s="5"/>
      <c r="P663" s="5"/>
      <c r="Q663" s="5"/>
      <c r="R663" s="5"/>
      <c r="S663" s="5"/>
      <c r="T663" s="5"/>
      <c r="U663" s="5"/>
      <c r="V663" s="5"/>
      <c r="W663" s="5"/>
      <c r="X663" s="5"/>
      <c r="AA663" s="5"/>
      <c r="AC663" s="5"/>
      <c r="AD663" s="5"/>
      <c r="AE663" s="5"/>
      <c r="AF663" s="5"/>
      <c r="AG663" s="5"/>
      <c r="AH663" s="5"/>
      <c r="AI663" s="5"/>
      <c r="AJ663" s="5"/>
      <c r="AK663" s="5"/>
      <c r="AL663" s="5"/>
      <c r="AM663" s="5"/>
      <c r="AN663" s="5"/>
      <c r="AO663" s="5"/>
    </row>
    <row r="664" spans="1:45" s="17" customFormat="1" x14ac:dyDescent="0.3">
      <c r="A664" s="5"/>
      <c r="B664" s="5"/>
      <c r="C664" s="5"/>
      <c r="D664" s="5"/>
      <c r="E664" s="5"/>
      <c r="F664" s="44"/>
      <c r="G664" s="5"/>
      <c r="H664" s="5"/>
      <c r="I664" s="5"/>
      <c r="J664" s="5"/>
      <c r="K664" s="5"/>
      <c r="L664" s="5"/>
      <c r="N664" s="5"/>
      <c r="O664" s="5"/>
      <c r="P664" s="5"/>
      <c r="Q664" s="5"/>
      <c r="R664" s="5"/>
      <c r="S664" s="5"/>
      <c r="T664" s="5"/>
      <c r="U664" s="5"/>
      <c r="V664" s="5"/>
      <c r="W664" s="5"/>
      <c r="X664" s="5"/>
      <c r="AA664" s="5"/>
      <c r="AC664" s="5"/>
      <c r="AD664" s="5"/>
      <c r="AE664" s="5"/>
      <c r="AF664" s="5"/>
      <c r="AG664" s="5"/>
      <c r="AH664" s="5"/>
      <c r="AI664" s="5"/>
      <c r="AJ664" s="5"/>
      <c r="AK664" s="5"/>
      <c r="AL664" s="5"/>
      <c r="AM664" s="5"/>
      <c r="AN664" s="5"/>
      <c r="AO664" s="5"/>
    </row>
    <row r="665" spans="1:45" s="17" customFormat="1" x14ac:dyDescent="0.3">
      <c r="A665" s="5"/>
      <c r="B665" s="5"/>
      <c r="C665" s="5"/>
      <c r="D665" s="5"/>
      <c r="E665" s="5"/>
      <c r="F665" s="44"/>
      <c r="G665" s="5"/>
      <c r="H665" s="5"/>
      <c r="I665" s="5"/>
      <c r="J665" s="5"/>
      <c r="K665" s="5"/>
      <c r="L665" s="5"/>
      <c r="N665" s="5"/>
      <c r="O665" s="5"/>
      <c r="P665" s="5"/>
      <c r="Q665" s="5"/>
      <c r="R665" s="5"/>
      <c r="S665" s="5"/>
      <c r="T665" s="5"/>
      <c r="U665" s="5"/>
      <c r="V665" s="5"/>
      <c r="W665" s="5"/>
      <c r="X665" s="5"/>
      <c r="Y665" s="5"/>
      <c r="AA665" s="5"/>
      <c r="AB665" s="5"/>
      <c r="AE665" s="5"/>
      <c r="AG665" s="5"/>
      <c r="AH665" s="5"/>
      <c r="AI665" s="5"/>
      <c r="AJ665" s="5"/>
      <c r="AK665" s="5"/>
      <c r="AL665" s="5"/>
      <c r="AM665" s="5"/>
      <c r="AN665" s="5"/>
      <c r="AO665" s="5"/>
      <c r="AP665" s="5"/>
      <c r="AQ665" s="5"/>
      <c r="AR665" s="5"/>
      <c r="AS665" s="5"/>
    </row>
    <row r="666" spans="1:45" s="17" customFormat="1" x14ac:dyDescent="0.3">
      <c r="A666" s="5"/>
      <c r="B666" s="5"/>
      <c r="C666" s="5"/>
      <c r="D666" s="5"/>
      <c r="E666" s="5"/>
      <c r="F666" s="44"/>
      <c r="G666" s="5"/>
      <c r="H666" s="5"/>
      <c r="I666" s="5"/>
      <c r="J666" s="5"/>
      <c r="K666" s="5"/>
      <c r="L666" s="5"/>
      <c r="N666" s="5"/>
      <c r="O666" s="5"/>
      <c r="P666" s="5"/>
      <c r="Q666" s="5"/>
      <c r="R666" s="5"/>
      <c r="S666" s="5"/>
      <c r="T666" s="5"/>
      <c r="U666" s="5"/>
      <c r="V666" s="5"/>
      <c r="W666" s="5"/>
      <c r="X666" s="5"/>
      <c r="Y666" s="5"/>
      <c r="AA666" s="5"/>
      <c r="AB666" s="5"/>
      <c r="AE666" s="5"/>
      <c r="AG666" s="5"/>
      <c r="AH666" s="5"/>
      <c r="AI666" s="5"/>
      <c r="AJ666" s="5"/>
      <c r="AK666" s="5"/>
      <c r="AL666" s="5"/>
      <c r="AM666" s="5"/>
      <c r="AN666" s="5"/>
      <c r="AO666" s="5"/>
      <c r="AP666" s="5"/>
      <c r="AQ666" s="5"/>
      <c r="AR666" s="5"/>
      <c r="AS666" s="5"/>
    </row>
    <row r="667" spans="1:45" s="17" customFormat="1" x14ac:dyDescent="0.3">
      <c r="A667" s="5"/>
      <c r="B667" s="5"/>
      <c r="C667" s="5"/>
      <c r="D667" s="5"/>
      <c r="E667" s="5"/>
      <c r="F667" s="44"/>
      <c r="G667" s="5"/>
      <c r="H667" s="5"/>
      <c r="I667" s="5"/>
      <c r="J667" s="5"/>
      <c r="K667" s="5"/>
      <c r="L667" s="5"/>
      <c r="N667" s="5"/>
      <c r="O667" s="5"/>
      <c r="P667" s="5"/>
      <c r="Q667" s="5"/>
      <c r="R667" s="5"/>
      <c r="S667" s="5"/>
      <c r="T667" s="5"/>
      <c r="U667" s="5"/>
      <c r="V667" s="5"/>
      <c r="W667" s="5"/>
      <c r="X667" s="5"/>
      <c r="Y667" s="5"/>
      <c r="AA667" s="5"/>
      <c r="AB667" s="5"/>
      <c r="AE667" s="5"/>
      <c r="AG667" s="5"/>
      <c r="AH667" s="5"/>
      <c r="AI667" s="5"/>
      <c r="AJ667" s="5"/>
      <c r="AK667" s="5"/>
      <c r="AL667" s="5"/>
      <c r="AM667" s="5"/>
      <c r="AN667" s="5"/>
      <c r="AO667" s="5"/>
      <c r="AP667" s="5"/>
      <c r="AQ667" s="5"/>
      <c r="AR667" s="5"/>
      <c r="AS667" s="5"/>
    </row>
    <row r="668" spans="1:45" s="17" customFormat="1" x14ac:dyDescent="0.3">
      <c r="A668" s="5"/>
      <c r="B668" s="5"/>
      <c r="C668" s="5"/>
      <c r="D668" s="5"/>
      <c r="E668" s="5"/>
      <c r="F668" s="44"/>
      <c r="G668" s="5"/>
      <c r="H668" s="5"/>
      <c r="I668" s="5"/>
      <c r="J668" s="5"/>
      <c r="K668" s="5"/>
      <c r="L668" s="5"/>
      <c r="N668" s="5"/>
      <c r="O668" s="5"/>
      <c r="P668" s="5"/>
      <c r="Q668" s="5"/>
      <c r="R668" s="5"/>
      <c r="S668" s="5"/>
      <c r="T668" s="5"/>
      <c r="U668" s="5"/>
      <c r="V668" s="5"/>
      <c r="W668" s="5"/>
      <c r="X668" s="5"/>
      <c r="Y668" s="5"/>
      <c r="AA668" s="5"/>
      <c r="AB668" s="5"/>
      <c r="AE668" s="5"/>
      <c r="AG668" s="5"/>
      <c r="AH668" s="5"/>
      <c r="AI668" s="5"/>
      <c r="AJ668" s="5"/>
      <c r="AK668" s="5"/>
      <c r="AL668" s="5"/>
      <c r="AM668" s="5"/>
      <c r="AN668" s="5"/>
      <c r="AO668" s="5"/>
      <c r="AP668" s="5"/>
      <c r="AQ668" s="5"/>
      <c r="AR668" s="5"/>
      <c r="AS668" s="5"/>
    </row>
    <row r="669" spans="1:45" s="17" customFormat="1" x14ac:dyDescent="0.3">
      <c r="A669" s="5"/>
      <c r="B669" s="5"/>
      <c r="C669" s="5"/>
      <c r="D669" s="5"/>
      <c r="E669" s="5"/>
      <c r="F669" s="44"/>
      <c r="G669" s="5"/>
      <c r="H669" s="5"/>
      <c r="I669" s="5"/>
      <c r="J669" s="5"/>
      <c r="K669" s="5"/>
      <c r="L669" s="5"/>
      <c r="N669" s="5"/>
      <c r="O669" s="5"/>
      <c r="P669" s="5"/>
      <c r="Q669" s="5"/>
      <c r="R669" s="5"/>
      <c r="S669" s="5"/>
      <c r="T669" s="5"/>
      <c r="U669" s="5"/>
      <c r="V669" s="5"/>
      <c r="W669" s="5"/>
      <c r="X669" s="5"/>
      <c r="Y669" s="5"/>
      <c r="AA669" s="5"/>
      <c r="AB669" s="5"/>
      <c r="AE669" s="5"/>
      <c r="AG669" s="5"/>
      <c r="AH669" s="5"/>
      <c r="AI669" s="5"/>
      <c r="AJ669" s="5"/>
      <c r="AK669" s="5"/>
      <c r="AL669" s="5"/>
      <c r="AM669" s="5"/>
      <c r="AN669" s="5"/>
      <c r="AO669" s="5"/>
      <c r="AP669" s="5"/>
      <c r="AQ669" s="5"/>
      <c r="AR669" s="5"/>
      <c r="AS669" s="5"/>
    </row>
    <row r="670" spans="1:45" s="17" customFormat="1" x14ac:dyDescent="0.3">
      <c r="A670" s="5"/>
      <c r="B670" s="5"/>
      <c r="C670" s="5"/>
      <c r="D670" s="5"/>
      <c r="E670" s="5"/>
      <c r="F670" s="44"/>
      <c r="G670" s="5"/>
      <c r="H670" s="5"/>
      <c r="I670" s="5"/>
      <c r="J670" s="5"/>
      <c r="K670" s="5"/>
      <c r="L670" s="5"/>
      <c r="N670" s="5"/>
      <c r="O670" s="5"/>
      <c r="P670" s="5"/>
      <c r="Q670" s="5"/>
      <c r="R670" s="5"/>
      <c r="S670" s="5"/>
      <c r="T670" s="5"/>
      <c r="U670" s="5"/>
      <c r="V670" s="5"/>
      <c r="W670" s="5"/>
      <c r="X670" s="5"/>
      <c r="Y670" s="5"/>
      <c r="AA670" s="5"/>
      <c r="AB670" s="5"/>
      <c r="AE670" s="5"/>
      <c r="AG670" s="5"/>
      <c r="AH670" s="5"/>
      <c r="AI670" s="5"/>
      <c r="AJ670" s="5"/>
      <c r="AK670" s="5"/>
      <c r="AL670" s="5"/>
      <c r="AM670" s="5"/>
      <c r="AN670" s="5"/>
      <c r="AO670" s="5"/>
      <c r="AP670" s="5"/>
      <c r="AQ670" s="5"/>
      <c r="AR670" s="5"/>
      <c r="AS670" s="5"/>
    </row>
  </sheetData>
  <sortState xmlns:xlrd2="http://schemas.microsoft.com/office/spreadsheetml/2017/richdata2" ref="A622:B637">
    <sortCondition descending="1" ref="B622:B637"/>
  </sortState>
  <mergeCells count="10">
    <mergeCell ref="H632:I632"/>
    <mergeCell ref="A620:B620"/>
    <mergeCell ref="E620:F620"/>
    <mergeCell ref="H620:I620"/>
    <mergeCell ref="K620:L620"/>
    <mergeCell ref="K635:L635"/>
    <mergeCell ref="N620:O620"/>
    <mergeCell ref="Q620:R620"/>
    <mergeCell ref="T620:U620"/>
    <mergeCell ref="W620:X620"/>
  </mergeCells>
  <dataValidations count="1">
    <dataValidation type="list" allowBlank="1" showInputMessage="1" showErrorMessage="1" sqref="I37 C617:C1284 D617:D767 G617:G696" xr:uid="{00000000-0002-0000-0200-000000000000}">
      <formula1>#REF!</formula1>
    </dataValidation>
  </dataValidations>
  <hyperlinks>
    <hyperlink ref="B99" r:id="rId1" display="https://es.wikipedia.org/wiki/Archivo_Hist%C3%B3rico_Provincial_de_Ciudad_Real?utm_source=chatgpt.com" xr:uid="{00000000-0004-0000-0200-000000000000}"/>
    <hyperlink ref="B100" r:id="rId2" display="https://es.wikipedia.org/wiki/Archivo_Hist%C3%B3rico_Provincial_de_Cuenca?utm_source=chatgpt.com" xr:uid="{00000000-0004-0000-0200-000001000000}"/>
  </hyperlinks>
  <pageMargins left="0.7" right="0.7" top="0.75" bottom="0.75" header="0.3" footer="0.3"/>
  <pageSetup paperSize="9" orientation="portrait"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200-000001000000}">
          <x14:formula1>
            <xm:f>'Tabla_tipos de proyectos'!$B$2:$B$4</xm:f>
          </x14:formula1>
          <xm:sqref>F2:F616</xm:sqref>
        </x14:dataValidation>
        <x14:dataValidation type="list" allowBlank="1" showInputMessage="1" showErrorMessage="1" xr:uid="{00000000-0002-0000-0200-000002000000}">
          <x14:formula1>
            <xm:f>Tabla_CCAA!$B$2:$B$53</xm:f>
          </x14:formula1>
          <xm:sqref>I434:I435 I547 H2:H616</xm:sqref>
        </x14:dataValidation>
        <x14:dataValidation type="list" allowBlank="1" showInputMessage="1" showErrorMessage="1" xr:uid="{00000000-0002-0000-0200-000004000000}">
          <x14:formula1>
            <xm:f>'Tabla_tipos de proyectos'!$A$2:$A$7</xm:f>
          </x14:formula1>
          <xm:sqref>D2:D616</xm:sqref>
        </x14:dataValidation>
        <x14:dataValidation type="list" allowBlank="1" showInputMessage="1" showErrorMessage="1" xr:uid="{00000000-0002-0000-0200-000005000000}">
          <x14:formula1>
            <xm:f>Tabla_CCAA!$A$2:$A$53</xm:f>
          </x14:formula1>
          <xm:sqref>G2:G616</xm:sqref>
        </x14:dataValidation>
        <x14:dataValidation type="list" allowBlank="1" showInputMessage="1" showErrorMessage="1" xr:uid="{00000000-0002-0000-0200-000003000000}">
          <x14:formula1>
            <xm:f>'Tabla_tipos de proyectos'!$C$2:$C$22</xm:f>
          </x14:formula1>
          <xm:sqref>C2:C616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A75"/>
  <sheetViews>
    <sheetView zoomScale="60" zoomScaleNormal="60" workbookViewId="0">
      <pane xSplit="1" ySplit="1" topLeftCell="B17" activePane="bottomRight" state="frozen"/>
      <selection pane="topRight" activeCell="B1" sqref="B1"/>
      <selection pane="bottomLeft" activeCell="A2" sqref="A2"/>
      <selection pane="bottomRight" activeCell="D1" sqref="D1"/>
    </sheetView>
  </sheetViews>
  <sheetFormatPr baseColWidth="10" defaultColWidth="11.44140625" defaultRowHeight="14.4" x14ac:dyDescent="0.3"/>
  <cols>
    <col min="1" max="1" width="35.44140625" style="5" customWidth="1"/>
    <col min="2" max="2" width="40.5546875" style="5" customWidth="1"/>
    <col min="3" max="3" width="13" style="5" hidden="1" customWidth="1"/>
    <col min="4" max="4" width="26.33203125" style="5" customWidth="1"/>
    <col min="5" max="5" width="22" style="5" customWidth="1"/>
    <col min="6" max="6" width="11.6640625" style="44" customWidth="1"/>
    <col min="7" max="7" width="24.33203125" style="5" customWidth="1"/>
    <col min="8" max="8" width="17.88671875" style="5" customWidth="1"/>
    <col min="9" max="9" width="19.33203125" style="5" customWidth="1"/>
    <col min="10" max="10" width="28" style="5" customWidth="1"/>
    <col min="11" max="11" width="15.5546875" style="5" customWidth="1"/>
    <col min="12" max="12" width="13.5546875" style="5" customWidth="1"/>
    <col min="13" max="13" width="16.109375" style="17" customWidth="1"/>
    <col min="14" max="14" width="44.6640625" style="5" customWidth="1"/>
    <col min="15" max="15" width="18.88671875" style="5" customWidth="1"/>
    <col min="16" max="16" width="15.109375" style="5" customWidth="1"/>
    <col min="17" max="17" width="21.88671875" style="5" customWidth="1"/>
    <col min="18" max="18" width="28.109375" style="5" customWidth="1"/>
    <col min="19" max="19" width="25.33203125" style="5" customWidth="1"/>
    <col min="20" max="20" width="86" style="5" customWidth="1"/>
    <col min="21" max="21" width="22.109375" style="5" customWidth="1"/>
    <col min="22" max="22" width="25" style="5" customWidth="1"/>
    <col min="23" max="23" width="21.109375" style="5" customWidth="1"/>
    <col min="24" max="24" width="44.44140625" style="5" customWidth="1"/>
    <col min="25" max="25" width="41.33203125" style="5" customWidth="1"/>
    <col min="26" max="26" width="21.44140625" style="5" customWidth="1"/>
    <col min="27" max="27" width="49.33203125" style="5" customWidth="1"/>
    <col min="28" max="28" width="18.5546875" style="5" customWidth="1"/>
    <col min="29" max="29" width="19.33203125" style="5" customWidth="1"/>
    <col min="30" max="30" width="17.44140625" style="5" customWidth="1"/>
    <col min="31" max="31" width="18.44140625" style="5" customWidth="1"/>
    <col min="32" max="32" width="19.33203125" style="5" customWidth="1"/>
    <col min="33" max="33" width="33.44140625" style="5" customWidth="1"/>
    <col min="34" max="34" width="48.88671875" style="17" customWidth="1"/>
    <col min="35" max="36" width="11.44140625" style="5"/>
    <col min="37" max="37" width="22" style="17" customWidth="1"/>
    <col min="38" max="38" width="21.5546875" style="17" customWidth="1"/>
    <col min="39" max="39" width="22.88671875" style="5" customWidth="1"/>
    <col min="40" max="40" width="11.44140625" style="17"/>
    <col min="41" max="41" width="69.6640625" style="5" customWidth="1"/>
    <col min="42" max="42" width="16" style="5" customWidth="1"/>
    <col min="43" max="43" width="20.33203125" style="5" customWidth="1"/>
    <col min="44" max="44" width="23.5546875" style="5" customWidth="1"/>
    <col min="45" max="45" width="21.109375" style="5" customWidth="1"/>
    <col min="46" max="46" width="23.6640625" style="5" customWidth="1"/>
    <col min="47" max="47" width="20" style="5" customWidth="1"/>
    <col min="48" max="48" width="21.5546875" style="5" customWidth="1"/>
    <col min="49" max="49" width="29.109375" style="5" customWidth="1"/>
    <col min="50" max="50" width="24.44140625" style="5" customWidth="1"/>
    <col min="51" max="51" width="58.33203125" style="5" customWidth="1"/>
    <col min="52" max="52" width="11.44140625" style="5"/>
    <col min="53" max="53" width="33.6640625" style="5" customWidth="1"/>
    <col min="54" max="16384" width="11.44140625" style="5"/>
  </cols>
  <sheetData>
    <row r="1" spans="1:53" s="9" customFormat="1" ht="75.75" customHeight="1" x14ac:dyDescent="0.3">
      <c r="A1" s="6" t="s">
        <v>102</v>
      </c>
      <c r="B1" s="6" t="s">
        <v>2652</v>
      </c>
      <c r="C1" s="6" t="s">
        <v>2642</v>
      </c>
      <c r="D1" s="6" t="s">
        <v>819</v>
      </c>
      <c r="E1" s="6" t="s">
        <v>2643</v>
      </c>
      <c r="F1" s="6" t="s">
        <v>259</v>
      </c>
      <c r="G1" s="6" t="s">
        <v>0</v>
      </c>
      <c r="H1" s="6" t="s">
        <v>51</v>
      </c>
      <c r="I1" s="6" t="s">
        <v>557</v>
      </c>
      <c r="J1" s="6" t="s">
        <v>253</v>
      </c>
      <c r="K1" s="6" t="s">
        <v>254</v>
      </c>
      <c r="L1" s="6" t="s">
        <v>255</v>
      </c>
      <c r="M1" s="6" t="s">
        <v>256</v>
      </c>
      <c r="N1" s="6" t="s">
        <v>558</v>
      </c>
      <c r="O1" s="6" t="s">
        <v>562</v>
      </c>
      <c r="P1" s="6" t="s">
        <v>559</v>
      </c>
      <c r="Q1" s="6" t="s">
        <v>103</v>
      </c>
      <c r="R1" s="6" t="s">
        <v>560</v>
      </c>
      <c r="S1" s="6" t="s">
        <v>257</v>
      </c>
      <c r="T1" s="6" t="s">
        <v>258</v>
      </c>
      <c r="U1" s="6" t="s">
        <v>104</v>
      </c>
      <c r="V1" s="6" t="s">
        <v>105</v>
      </c>
      <c r="W1" s="6" t="s">
        <v>260</v>
      </c>
      <c r="X1" s="6" t="s">
        <v>261</v>
      </c>
      <c r="Y1" s="6" t="s">
        <v>262</v>
      </c>
      <c r="Z1" s="6" t="s">
        <v>263</v>
      </c>
      <c r="AA1" s="6" t="s">
        <v>264</v>
      </c>
      <c r="AB1" s="6" t="s">
        <v>263</v>
      </c>
      <c r="AC1" s="6" t="s">
        <v>265</v>
      </c>
      <c r="AD1" s="6" t="s">
        <v>266</v>
      </c>
      <c r="AE1" s="6" t="s">
        <v>267</v>
      </c>
      <c r="AF1" s="6" t="s">
        <v>268</v>
      </c>
      <c r="AG1" s="6" t="s">
        <v>271</v>
      </c>
      <c r="AH1" s="18" t="s">
        <v>272</v>
      </c>
      <c r="AI1" s="6" t="s">
        <v>273</v>
      </c>
      <c r="AJ1" s="6" t="s">
        <v>274</v>
      </c>
      <c r="AK1" s="18" t="s">
        <v>275</v>
      </c>
      <c r="AL1" s="18" t="s">
        <v>276</v>
      </c>
      <c r="AM1" s="6" t="s">
        <v>277</v>
      </c>
      <c r="AN1" s="18" t="s">
        <v>278</v>
      </c>
      <c r="AO1" s="6" t="s">
        <v>103</v>
      </c>
      <c r="AP1" s="6" t="s">
        <v>279</v>
      </c>
      <c r="AQ1" s="6" t="s">
        <v>280</v>
      </c>
      <c r="AR1" s="6" t="s">
        <v>281</v>
      </c>
      <c r="AS1" s="6" t="s">
        <v>282</v>
      </c>
      <c r="AT1" s="6" t="s">
        <v>283</v>
      </c>
      <c r="AU1" s="6" t="s">
        <v>284</v>
      </c>
      <c r="AV1" s="6" t="s">
        <v>285</v>
      </c>
      <c r="AW1" s="6" t="s">
        <v>284</v>
      </c>
      <c r="AX1" s="6" t="s">
        <v>286</v>
      </c>
      <c r="AY1" s="6" t="s">
        <v>287</v>
      </c>
      <c r="AZ1" s="6" t="s">
        <v>1352</v>
      </c>
      <c r="BA1" s="19" t="s">
        <v>1353</v>
      </c>
    </row>
    <row r="2" spans="1:53" ht="43.2" x14ac:dyDescent="0.3">
      <c r="A2" s="39" t="s">
        <v>2451</v>
      </c>
      <c r="B2" s="38" t="s">
        <v>859</v>
      </c>
      <c r="C2" s="41" t="s">
        <v>2048</v>
      </c>
      <c r="D2" s="13" t="s">
        <v>846</v>
      </c>
      <c r="E2" s="39"/>
      <c r="F2" s="13"/>
      <c r="G2" s="13" t="s">
        <v>18</v>
      </c>
      <c r="H2" s="13" t="s">
        <v>87</v>
      </c>
      <c r="I2" s="13" t="s">
        <v>514</v>
      </c>
      <c r="J2" s="11" t="s">
        <v>1034</v>
      </c>
      <c r="K2" s="11" t="s">
        <v>109</v>
      </c>
      <c r="L2" s="11" t="s">
        <v>123</v>
      </c>
      <c r="M2" s="54" t="s">
        <v>123</v>
      </c>
      <c r="N2" s="54" t="s">
        <v>133</v>
      </c>
      <c r="O2" s="13"/>
      <c r="P2" s="54" t="s">
        <v>111</v>
      </c>
      <c r="Q2" s="13"/>
      <c r="R2" s="54">
        <v>0</v>
      </c>
      <c r="S2" s="55">
        <v>100</v>
      </c>
      <c r="T2" s="13"/>
      <c r="U2" s="54" t="s">
        <v>123</v>
      </c>
      <c r="V2" s="54" t="s">
        <v>123</v>
      </c>
      <c r="W2" s="54" t="s">
        <v>1265</v>
      </c>
      <c r="X2" s="54" t="s">
        <v>1265</v>
      </c>
      <c r="Y2" s="54" t="s">
        <v>123</v>
      </c>
      <c r="Z2" s="13"/>
      <c r="AA2" s="54" t="s">
        <v>123</v>
      </c>
      <c r="AB2" s="13"/>
      <c r="AC2" s="54" t="s">
        <v>123</v>
      </c>
      <c r="AD2" s="54" t="s">
        <v>123</v>
      </c>
      <c r="AE2" s="54" t="s">
        <v>123</v>
      </c>
      <c r="AF2" s="54" t="s">
        <v>123</v>
      </c>
      <c r="AG2" s="54" t="s">
        <v>123</v>
      </c>
      <c r="AH2" s="54">
        <v>1</v>
      </c>
      <c r="AI2" s="54" t="s">
        <v>123</v>
      </c>
      <c r="AJ2" s="54">
        <v>1</v>
      </c>
      <c r="AK2" s="54">
        <v>1</v>
      </c>
      <c r="AL2" s="54" t="s">
        <v>123</v>
      </c>
      <c r="AM2" s="54" t="s">
        <v>123</v>
      </c>
      <c r="AN2" s="54" t="s">
        <v>123</v>
      </c>
      <c r="AO2" s="13"/>
      <c r="AP2" s="54" t="s">
        <v>123</v>
      </c>
      <c r="AQ2" s="54" t="s">
        <v>123</v>
      </c>
      <c r="AR2" s="13"/>
      <c r="AS2" s="13"/>
      <c r="AT2" s="54" t="s">
        <v>123</v>
      </c>
      <c r="AU2" s="13"/>
      <c r="AV2" s="54" t="s">
        <v>123</v>
      </c>
      <c r="AW2" s="13"/>
      <c r="AX2" s="54" t="s">
        <v>123</v>
      </c>
      <c r="AY2" s="13"/>
      <c r="AZ2" s="13"/>
      <c r="BA2" s="13"/>
    </row>
    <row r="3" spans="1:53" ht="28.8" x14ac:dyDescent="0.3">
      <c r="A3" s="38" t="s">
        <v>2452</v>
      </c>
      <c r="B3" s="40" t="s">
        <v>446</v>
      </c>
      <c r="C3" s="41" t="s">
        <v>2048</v>
      </c>
      <c r="D3" s="13" t="s">
        <v>846</v>
      </c>
      <c r="E3" s="13"/>
      <c r="F3" s="40"/>
      <c r="G3" s="13" t="s">
        <v>84</v>
      </c>
      <c r="H3" s="13" t="s">
        <v>11</v>
      </c>
      <c r="I3" s="13" t="s">
        <v>444</v>
      </c>
      <c r="J3" s="11" t="s">
        <v>1035</v>
      </c>
      <c r="K3" s="11" t="s">
        <v>898</v>
      </c>
      <c r="L3" s="11">
        <v>1500</v>
      </c>
      <c r="M3" s="54" t="s">
        <v>123</v>
      </c>
      <c r="N3" s="54" t="s">
        <v>127</v>
      </c>
      <c r="O3" s="13"/>
      <c r="P3" s="54" t="s">
        <v>603</v>
      </c>
      <c r="Q3" s="13"/>
      <c r="R3" s="54">
        <v>0</v>
      </c>
      <c r="S3" s="55">
        <v>100</v>
      </c>
      <c r="T3" s="13" t="s">
        <v>445</v>
      </c>
      <c r="U3" s="54" t="s">
        <v>123</v>
      </c>
      <c r="V3" s="54" t="s">
        <v>123</v>
      </c>
      <c r="W3" s="54" t="s">
        <v>1265</v>
      </c>
      <c r="X3" s="54" t="s">
        <v>1265</v>
      </c>
      <c r="Y3" s="54" t="s">
        <v>123</v>
      </c>
      <c r="Z3" s="13"/>
      <c r="AA3" s="54" t="s">
        <v>1283</v>
      </c>
      <c r="AB3" s="13"/>
      <c r="AC3" s="54" t="s">
        <v>114</v>
      </c>
      <c r="AD3" s="54" t="s">
        <v>114</v>
      </c>
      <c r="AE3" s="54" t="s">
        <v>114</v>
      </c>
      <c r="AF3" s="54" t="s">
        <v>114</v>
      </c>
      <c r="AG3" s="54">
        <v>0</v>
      </c>
      <c r="AH3" s="54">
        <v>3</v>
      </c>
      <c r="AI3" s="54">
        <v>0</v>
      </c>
      <c r="AJ3" s="54">
        <v>3</v>
      </c>
      <c r="AK3" s="54">
        <v>2</v>
      </c>
      <c r="AL3" s="54">
        <v>0</v>
      </c>
      <c r="AM3" s="54">
        <v>0</v>
      </c>
      <c r="AN3" s="54" t="s">
        <v>114</v>
      </c>
      <c r="AO3" s="13"/>
      <c r="AP3" s="54" t="s">
        <v>115</v>
      </c>
      <c r="AQ3" s="54" t="s">
        <v>129</v>
      </c>
      <c r="AR3" s="13"/>
      <c r="AS3" s="13"/>
      <c r="AT3" s="54" t="s">
        <v>747</v>
      </c>
      <c r="AU3" s="13" t="s">
        <v>113</v>
      </c>
      <c r="AV3" s="54" t="s">
        <v>123</v>
      </c>
      <c r="AW3" s="13"/>
      <c r="AX3" s="54" t="s">
        <v>115</v>
      </c>
      <c r="AY3" s="13" t="s">
        <v>447</v>
      </c>
      <c r="AZ3" s="13"/>
      <c r="BA3" s="13"/>
    </row>
    <row r="4" spans="1:53" ht="115.2" x14ac:dyDescent="0.3">
      <c r="A4" s="38" t="s">
        <v>2460</v>
      </c>
      <c r="B4" s="39" t="s">
        <v>867</v>
      </c>
      <c r="C4" s="41" t="s">
        <v>2048</v>
      </c>
      <c r="D4" s="13" t="s">
        <v>846</v>
      </c>
      <c r="E4" s="13"/>
      <c r="F4" s="39"/>
      <c r="G4" s="13" t="s">
        <v>84</v>
      </c>
      <c r="H4" s="13" t="s">
        <v>11</v>
      </c>
      <c r="I4" s="13" t="s">
        <v>504</v>
      </c>
      <c r="J4" s="11" t="s">
        <v>1036</v>
      </c>
      <c r="K4" s="11" t="s">
        <v>109</v>
      </c>
      <c r="L4" s="11">
        <v>1101</v>
      </c>
      <c r="M4" s="54" t="s">
        <v>123</v>
      </c>
      <c r="N4" s="54" t="s">
        <v>133</v>
      </c>
      <c r="O4" s="13"/>
      <c r="P4" s="54" t="s">
        <v>603</v>
      </c>
      <c r="Q4" s="13"/>
      <c r="R4" s="54">
        <v>0</v>
      </c>
      <c r="S4" s="55">
        <v>100</v>
      </c>
      <c r="T4" s="13" t="s">
        <v>505</v>
      </c>
      <c r="U4" s="54" t="s">
        <v>123</v>
      </c>
      <c r="V4" s="54" t="s">
        <v>123</v>
      </c>
      <c r="W4" s="54" t="s">
        <v>1265</v>
      </c>
      <c r="X4" s="54" t="s">
        <v>1265</v>
      </c>
      <c r="Y4" s="54" t="s">
        <v>123</v>
      </c>
      <c r="Z4" s="13"/>
      <c r="AA4" s="54" t="s">
        <v>123</v>
      </c>
      <c r="AB4" s="13"/>
      <c r="AC4" s="54" t="s">
        <v>123</v>
      </c>
      <c r="AD4" s="54" t="s">
        <v>123</v>
      </c>
      <c r="AE4" s="54" t="s">
        <v>123</v>
      </c>
      <c r="AF4" s="54" t="s">
        <v>123</v>
      </c>
      <c r="AG4" s="54" t="s">
        <v>123</v>
      </c>
      <c r="AH4" s="54">
        <v>1</v>
      </c>
      <c r="AI4" s="54" t="s">
        <v>123</v>
      </c>
      <c r="AJ4" s="54">
        <v>1</v>
      </c>
      <c r="AK4" s="54">
        <v>0</v>
      </c>
      <c r="AL4" s="54">
        <v>0</v>
      </c>
      <c r="AM4" s="54">
        <v>0</v>
      </c>
      <c r="AN4" s="54" t="s">
        <v>123</v>
      </c>
      <c r="AO4" s="13"/>
      <c r="AP4" s="54" t="s">
        <v>115</v>
      </c>
      <c r="AQ4" s="54" t="s">
        <v>129</v>
      </c>
      <c r="AR4" s="13"/>
      <c r="AS4" s="13"/>
      <c r="AT4" s="54" t="s">
        <v>203</v>
      </c>
      <c r="AU4" s="13"/>
      <c r="AV4" s="54" t="s">
        <v>123</v>
      </c>
      <c r="AW4" s="13"/>
      <c r="AX4" s="54" t="s">
        <v>123</v>
      </c>
      <c r="AY4" s="8" t="s">
        <v>1156</v>
      </c>
      <c r="AZ4" s="13"/>
      <c r="BA4" s="13"/>
    </row>
    <row r="5" spans="1:53" ht="115.2" x14ac:dyDescent="0.3">
      <c r="A5" s="38" t="s">
        <v>2461</v>
      </c>
      <c r="B5" s="39" t="s">
        <v>23</v>
      </c>
      <c r="C5" s="41" t="s">
        <v>2048</v>
      </c>
      <c r="D5" s="13" t="s">
        <v>846</v>
      </c>
      <c r="E5" s="13"/>
      <c r="F5" s="40"/>
      <c r="G5" s="13" t="s">
        <v>15</v>
      </c>
      <c r="H5" s="13" t="s">
        <v>66</v>
      </c>
      <c r="I5" s="13" t="s">
        <v>496</v>
      </c>
      <c r="J5" s="11" t="s">
        <v>1037</v>
      </c>
      <c r="K5" s="11" t="s">
        <v>109</v>
      </c>
      <c r="L5" s="11">
        <v>7016</v>
      </c>
      <c r="M5" s="54" t="s">
        <v>123</v>
      </c>
      <c r="N5" s="54" t="s">
        <v>1162</v>
      </c>
      <c r="O5" s="13"/>
      <c r="P5" s="54" t="s">
        <v>1216</v>
      </c>
      <c r="Q5" s="13"/>
      <c r="R5" s="54">
        <v>0</v>
      </c>
      <c r="S5" s="55">
        <v>100</v>
      </c>
      <c r="T5" s="8" t="s">
        <v>497</v>
      </c>
      <c r="U5" s="54" t="s">
        <v>123</v>
      </c>
      <c r="V5" s="54" t="s">
        <v>123</v>
      </c>
      <c r="W5" s="54" t="s">
        <v>1265</v>
      </c>
      <c r="X5" s="54" t="s">
        <v>1265</v>
      </c>
      <c r="Y5" s="54" t="s">
        <v>134</v>
      </c>
      <c r="Z5" s="13"/>
      <c r="AA5" s="54" t="s">
        <v>1298</v>
      </c>
      <c r="AB5" s="13"/>
      <c r="AC5" s="54" t="s">
        <v>123</v>
      </c>
      <c r="AD5" s="54" t="s">
        <v>123</v>
      </c>
      <c r="AE5" s="54" t="s">
        <v>123</v>
      </c>
      <c r="AF5" s="54" t="s">
        <v>123</v>
      </c>
      <c r="AG5" s="54">
        <v>0</v>
      </c>
      <c r="AH5" s="54">
        <v>1</v>
      </c>
      <c r="AI5" s="54" t="s">
        <v>123</v>
      </c>
      <c r="AJ5" s="54">
        <v>1</v>
      </c>
      <c r="AK5" s="54">
        <v>4</v>
      </c>
      <c r="AL5" s="54">
        <v>1237</v>
      </c>
      <c r="AM5" s="54" t="s">
        <v>123</v>
      </c>
      <c r="AN5" s="54" t="s">
        <v>123</v>
      </c>
      <c r="AO5" s="13"/>
      <c r="AP5" s="54" t="s">
        <v>114</v>
      </c>
      <c r="AQ5" s="54" t="s">
        <v>123</v>
      </c>
      <c r="AR5" s="13"/>
      <c r="AS5" s="13"/>
      <c r="AT5" s="54" t="s">
        <v>123</v>
      </c>
      <c r="AU5" s="13"/>
      <c r="AV5" s="54" t="s">
        <v>123</v>
      </c>
      <c r="AW5" s="13"/>
      <c r="AX5" s="54" t="s">
        <v>114</v>
      </c>
      <c r="AY5" s="13"/>
      <c r="AZ5" s="13"/>
      <c r="BA5" s="13"/>
    </row>
    <row r="6" spans="1:53" ht="43.2" x14ac:dyDescent="0.3">
      <c r="A6" s="38" t="s">
        <v>2462</v>
      </c>
      <c r="B6" s="39" t="s">
        <v>868</v>
      </c>
      <c r="C6" s="13" t="s">
        <v>2048</v>
      </c>
      <c r="D6" s="13" t="s">
        <v>846</v>
      </c>
      <c r="E6" s="13"/>
      <c r="F6" s="39"/>
      <c r="G6" s="13" t="s">
        <v>15</v>
      </c>
      <c r="H6" s="13" t="s">
        <v>69</v>
      </c>
      <c r="I6" s="13" t="s">
        <v>998</v>
      </c>
      <c r="J6" s="11" t="s">
        <v>124</v>
      </c>
      <c r="K6" s="11" t="s">
        <v>109</v>
      </c>
      <c r="L6" s="11">
        <v>6000</v>
      </c>
      <c r="M6" s="54">
        <v>0</v>
      </c>
      <c r="N6" s="54" t="s">
        <v>133</v>
      </c>
      <c r="O6" s="13"/>
      <c r="P6" s="54" t="s">
        <v>1217</v>
      </c>
      <c r="Q6" s="13"/>
      <c r="R6" s="54">
        <v>0</v>
      </c>
      <c r="S6" s="55">
        <v>100</v>
      </c>
      <c r="T6" s="13">
        <v>0</v>
      </c>
      <c r="U6" s="54" t="s">
        <v>123</v>
      </c>
      <c r="V6" s="54" t="s">
        <v>123</v>
      </c>
      <c r="W6" s="54" t="s">
        <v>1265</v>
      </c>
      <c r="X6" s="54" t="s">
        <v>1265</v>
      </c>
      <c r="Y6" s="54" t="s">
        <v>123</v>
      </c>
      <c r="Z6" s="13"/>
      <c r="AA6" s="54" t="s">
        <v>123</v>
      </c>
      <c r="AB6" s="13"/>
      <c r="AC6" s="54" t="s">
        <v>123</v>
      </c>
      <c r="AD6" s="54" t="s">
        <v>123</v>
      </c>
      <c r="AE6" s="54" t="s">
        <v>123</v>
      </c>
      <c r="AF6" s="54" t="s">
        <v>123</v>
      </c>
      <c r="AG6" s="54">
        <v>0</v>
      </c>
      <c r="AH6" s="54">
        <v>1</v>
      </c>
      <c r="AI6" s="54" t="s">
        <v>123</v>
      </c>
      <c r="AJ6" s="54">
        <v>1</v>
      </c>
      <c r="AK6" s="54">
        <v>1</v>
      </c>
      <c r="AL6" s="54">
        <v>0</v>
      </c>
      <c r="AM6" s="54">
        <v>0</v>
      </c>
      <c r="AN6" s="54" t="s">
        <v>114</v>
      </c>
      <c r="AO6" s="13"/>
      <c r="AP6" s="54" t="s">
        <v>114</v>
      </c>
      <c r="AQ6" s="54" t="s">
        <v>123</v>
      </c>
      <c r="AR6" s="13"/>
      <c r="AS6" s="13"/>
      <c r="AT6" s="54" t="s">
        <v>123</v>
      </c>
      <c r="AU6" s="13"/>
      <c r="AV6" s="54" t="s">
        <v>123</v>
      </c>
      <c r="AW6" s="13"/>
      <c r="AX6" s="54" t="s">
        <v>123</v>
      </c>
      <c r="AY6" s="13" t="s">
        <v>330</v>
      </c>
      <c r="AZ6" s="13"/>
      <c r="BA6" s="13"/>
    </row>
    <row r="7" spans="1:53" ht="115.2" x14ac:dyDescent="0.3">
      <c r="A7" s="38" t="s">
        <v>2465</v>
      </c>
      <c r="B7" s="39" t="s">
        <v>869</v>
      </c>
      <c r="C7" s="41" t="s">
        <v>2048</v>
      </c>
      <c r="D7" s="13" t="s">
        <v>846</v>
      </c>
      <c r="E7" s="13"/>
      <c r="F7" s="39"/>
      <c r="G7" s="13" t="s">
        <v>4</v>
      </c>
      <c r="H7" s="13" t="s">
        <v>58</v>
      </c>
      <c r="I7" s="13" t="s">
        <v>540</v>
      </c>
      <c r="J7" s="11" t="s">
        <v>1034</v>
      </c>
      <c r="K7" s="11" t="s">
        <v>109</v>
      </c>
      <c r="L7" s="11">
        <v>9347</v>
      </c>
      <c r="M7" s="54">
        <v>9347</v>
      </c>
      <c r="N7" s="54" t="s">
        <v>1162</v>
      </c>
      <c r="O7" s="13"/>
      <c r="P7" s="54" t="s">
        <v>1218</v>
      </c>
      <c r="Q7" s="13"/>
      <c r="R7" s="54">
        <v>0</v>
      </c>
      <c r="S7" s="55">
        <v>100</v>
      </c>
      <c r="T7" s="13"/>
      <c r="U7" s="54" t="s">
        <v>123</v>
      </c>
      <c r="V7" s="54" t="s">
        <v>123</v>
      </c>
      <c r="W7" s="54" t="s">
        <v>1265</v>
      </c>
      <c r="X7" s="54" t="s">
        <v>1265</v>
      </c>
      <c r="Y7" s="54" t="s">
        <v>123</v>
      </c>
      <c r="Z7" s="13"/>
      <c r="AA7" s="54" t="s">
        <v>123</v>
      </c>
      <c r="AB7" s="13"/>
      <c r="AC7" s="54" t="s">
        <v>123</v>
      </c>
      <c r="AD7" s="54" t="s">
        <v>123</v>
      </c>
      <c r="AE7" s="54" t="s">
        <v>123</v>
      </c>
      <c r="AF7" s="54" t="s">
        <v>123</v>
      </c>
      <c r="AG7" s="54">
        <v>0</v>
      </c>
      <c r="AH7" s="54">
        <v>1</v>
      </c>
      <c r="AI7" s="54" t="s">
        <v>123</v>
      </c>
      <c r="AJ7" s="54">
        <v>1</v>
      </c>
      <c r="AK7" s="54" t="s">
        <v>123</v>
      </c>
      <c r="AL7" s="54" t="s">
        <v>123</v>
      </c>
      <c r="AM7" s="54" t="s">
        <v>123</v>
      </c>
      <c r="AN7" s="54" t="s">
        <v>123</v>
      </c>
      <c r="AO7" s="13"/>
      <c r="AP7" s="54" t="s">
        <v>115</v>
      </c>
      <c r="AQ7" s="54" t="s">
        <v>326</v>
      </c>
      <c r="AR7" s="13"/>
      <c r="AS7" s="13" t="s">
        <v>541</v>
      </c>
      <c r="AT7" s="54" t="s">
        <v>123</v>
      </c>
      <c r="AU7" s="13"/>
      <c r="AV7" s="54" t="s">
        <v>123</v>
      </c>
      <c r="AW7" s="13"/>
      <c r="AX7" s="54" t="s">
        <v>123</v>
      </c>
      <c r="AY7" s="13"/>
      <c r="AZ7" s="13"/>
      <c r="BA7" s="13"/>
    </row>
    <row r="8" spans="1:53" ht="28.8" x14ac:dyDescent="0.3">
      <c r="A8" s="38" t="s">
        <v>2474</v>
      </c>
      <c r="B8" s="39" t="s">
        <v>875</v>
      </c>
      <c r="C8" s="41" t="s">
        <v>2048</v>
      </c>
      <c r="D8" s="13" t="s">
        <v>846</v>
      </c>
      <c r="E8" s="13"/>
      <c r="F8" s="39"/>
      <c r="G8" s="13" t="s">
        <v>84</v>
      </c>
      <c r="H8" s="13" t="s">
        <v>85</v>
      </c>
      <c r="I8" s="13" t="s">
        <v>434</v>
      </c>
      <c r="J8" s="11" t="s">
        <v>1040</v>
      </c>
      <c r="K8" s="11" t="s">
        <v>898</v>
      </c>
      <c r="L8" s="11">
        <v>12</v>
      </c>
      <c r="M8" s="54">
        <v>2000</v>
      </c>
      <c r="N8" s="54" t="s">
        <v>1158</v>
      </c>
      <c r="O8" s="13"/>
      <c r="P8" s="54" t="s">
        <v>111</v>
      </c>
      <c r="Q8" s="13"/>
      <c r="R8" s="54">
        <v>0</v>
      </c>
      <c r="S8" s="55">
        <v>100</v>
      </c>
      <c r="T8" s="13" t="s">
        <v>436</v>
      </c>
      <c r="U8" s="54" t="s">
        <v>123</v>
      </c>
      <c r="V8" s="54" t="s">
        <v>123</v>
      </c>
      <c r="W8" s="54" t="s">
        <v>1265</v>
      </c>
      <c r="X8" s="54" t="s">
        <v>1265</v>
      </c>
      <c r="Y8" s="54" t="s">
        <v>126</v>
      </c>
      <c r="Z8" s="13"/>
      <c r="AA8" s="54" t="s">
        <v>113</v>
      </c>
      <c r="AB8" s="13"/>
      <c r="AC8" s="54" t="s">
        <v>115</v>
      </c>
      <c r="AD8" s="54" t="s">
        <v>114</v>
      </c>
      <c r="AE8" s="54" t="s">
        <v>114</v>
      </c>
      <c r="AF8" s="54" t="s">
        <v>114</v>
      </c>
      <c r="AG8" s="54">
        <v>0</v>
      </c>
      <c r="AH8" s="54">
        <v>1</v>
      </c>
      <c r="AI8" s="54">
        <v>1</v>
      </c>
      <c r="AJ8" s="54" t="s">
        <v>123</v>
      </c>
      <c r="AK8" s="54">
        <v>1</v>
      </c>
      <c r="AL8" s="54">
        <v>0</v>
      </c>
      <c r="AM8" s="54">
        <v>0</v>
      </c>
      <c r="AN8" s="54" t="s">
        <v>114</v>
      </c>
      <c r="AO8" s="13"/>
      <c r="AP8" s="54" t="s">
        <v>115</v>
      </c>
      <c r="AQ8" s="54" t="s">
        <v>129</v>
      </c>
      <c r="AR8" s="13"/>
      <c r="AS8" s="13"/>
      <c r="AT8" s="54" t="s">
        <v>613</v>
      </c>
      <c r="AU8" s="13"/>
      <c r="AV8" s="54" t="s">
        <v>123</v>
      </c>
      <c r="AW8" s="13"/>
      <c r="AX8" s="54" t="s">
        <v>114</v>
      </c>
      <c r="AY8" s="13" t="s">
        <v>435</v>
      </c>
      <c r="AZ8" s="13"/>
      <c r="BA8" s="13"/>
    </row>
    <row r="9" spans="1:53" ht="43.2" x14ac:dyDescent="0.3">
      <c r="A9" s="38" t="s">
        <v>2480</v>
      </c>
      <c r="B9" s="39" t="s">
        <v>877</v>
      </c>
      <c r="C9" s="41" t="s">
        <v>2048</v>
      </c>
      <c r="D9" s="13" t="s">
        <v>846</v>
      </c>
      <c r="E9" s="13"/>
      <c r="F9" s="39"/>
      <c r="G9" s="13" t="s">
        <v>84</v>
      </c>
      <c r="H9" s="13" t="s">
        <v>85</v>
      </c>
      <c r="I9" s="13" t="s">
        <v>431</v>
      </c>
      <c r="J9" s="11" t="s">
        <v>1042</v>
      </c>
      <c r="K9" s="11" t="s">
        <v>1098</v>
      </c>
      <c r="L9" s="11">
        <v>19</v>
      </c>
      <c r="M9" s="54">
        <v>818</v>
      </c>
      <c r="N9" s="54" t="s">
        <v>127</v>
      </c>
      <c r="O9" s="13"/>
      <c r="P9" s="54" t="s">
        <v>111</v>
      </c>
      <c r="Q9" s="13"/>
      <c r="R9" s="54">
        <v>0</v>
      </c>
      <c r="S9" s="55">
        <v>100</v>
      </c>
      <c r="T9" s="13" t="s">
        <v>878</v>
      </c>
      <c r="U9" s="54" t="s">
        <v>123</v>
      </c>
      <c r="V9" s="54" t="s">
        <v>123</v>
      </c>
      <c r="W9" s="54" t="s">
        <v>1265</v>
      </c>
      <c r="X9" s="54" t="s">
        <v>1265</v>
      </c>
      <c r="Y9" s="54" t="s">
        <v>123</v>
      </c>
      <c r="Z9" s="13"/>
      <c r="AA9" s="54" t="s">
        <v>123</v>
      </c>
      <c r="AB9" s="13"/>
      <c r="AC9" s="54" t="s">
        <v>123</v>
      </c>
      <c r="AD9" s="54" t="s">
        <v>123</v>
      </c>
      <c r="AE9" s="54" t="s">
        <v>123</v>
      </c>
      <c r="AF9" s="54" t="s">
        <v>123</v>
      </c>
      <c r="AG9" s="54" t="s">
        <v>123</v>
      </c>
      <c r="AH9" s="54" t="s">
        <v>123</v>
      </c>
      <c r="AI9" s="54" t="s">
        <v>123</v>
      </c>
      <c r="AJ9" s="54" t="s">
        <v>123</v>
      </c>
      <c r="AK9" s="54" t="s">
        <v>123</v>
      </c>
      <c r="AL9" s="54" t="s">
        <v>123</v>
      </c>
      <c r="AM9" s="54" t="s">
        <v>123</v>
      </c>
      <c r="AN9" s="54" t="s">
        <v>123</v>
      </c>
      <c r="AO9" s="13"/>
      <c r="AP9" s="54" t="s">
        <v>114</v>
      </c>
      <c r="AQ9" s="54" t="s">
        <v>123</v>
      </c>
      <c r="AR9" s="13"/>
      <c r="AS9" s="13"/>
      <c r="AT9" s="54" t="s">
        <v>123</v>
      </c>
      <c r="AU9" s="13"/>
      <c r="AV9" s="54" t="s">
        <v>123</v>
      </c>
      <c r="AW9" s="13"/>
      <c r="AX9" s="54" t="s">
        <v>114</v>
      </c>
      <c r="AY9" s="13" t="s">
        <v>432</v>
      </c>
      <c r="AZ9" s="13"/>
      <c r="BA9" s="13"/>
    </row>
    <row r="10" spans="1:53" ht="43.2" x14ac:dyDescent="0.3">
      <c r="A10" s="38" t="s">
        <v>2491</v>
      </c>
      <c r="B10" s="39" t="s">
        <v>883</v>
      </c>
      <c r="C10" s="41" t="s">
        <v>2048</v>
      </c>
      <c r="D10" s="13" t="s">
        <v>846</v>
      </c>
      <c r="E10" s="13"/>
      <c r="F10" s="39"/>
      <c r="G10" s="13" t="s">
        <v>15</v>
      </c>
      <c r="H10" s="13" t="s">
        <v>70</v>
      </c>
      <c r="I10" s="13" t="s">
        <v>297</v>
      </c>
      <c r="J10" s="11" t="s">
        <v>1044</v>
      </c>
      <c r="K10" s="11" t="s">
        <v>898</v>
      </c>
      <c r="L10" s="11" t="s">
        <v>123</v>
      </c>
      <c r="M10" s="54" t="s">
        <v>123</v>
      </c>
      <c r="N10" s="54" t="s">
        <v>1193</v>
      </c>
      <c r="O10" s="13"/>
      <c r="P10" s="54" t="s">
        <v>111</v>
      </c>
      <c r="Q10" s="13"/>
      <c r="R10" s="54">
        <v>0</v>
      </c>
      <c r="S10" s="55">
        <v>100</v>
      </c>
      <c r="T10" s="13" t="s">
        <v>298</v>
      </c>
      <c r="U10" s="54" t="s">
        <v>123</v>
      </c>
      <c r="V10" s="54" t="s">
        <v>123</v>
      </c>
      <c r="W10" s="54" t="s">
        <v>1265</v>
      </c>
      <c r="X10" s="54" t="s">
        <v>1265</v>
      </c>
      <c r="Y10" s="54" t="s">
        <v>134</v>
      </c>
      <c r="Z10" s="13"/>
      <c r="AA10" s="54" t="s">
        <v>1300</v>
      </c>
      <c r="AB10" s="13"/>
      <c r="AC10" s="54" t="s">
        <v>115</v>
      </c>
      <c r="AD10" s="54" t="s">
        <v>114</v>
      </c>
      <c r="AE10" s="54" t="s">
        <v>114</v>
      </c>
      <c r="AF10" s="54" t="s">
        <v>114</v>
      </c>
      <c r="AG10" s="54">
        <v>0</v>
      </c>
      <c r="AH10" s="54">
        <v>1</v>
      </c>
      <c r="AI10" s="54">
        <v>0</v>
      </c>
      <c r="AJ10" s="54">
        <v>1</v>
      </c>
      <c r="AK10" s="54">
        <v>0</v>
      </c>
      <c r="AL10" s="54">
        <v>0</v>
      </c>
      <c r="AM10" s="54">
        <v>0</v>
      </c>
      <c r="AN10" s="54" t="s">
        <v>114</v>
      </c>
      <c r="AO10" s="13"/>
      <c r="AP10" s="54" t="s">
        <v>115</v>
      </c>
      <c r="AQ10" s="54" t="s">
        <v>129</v>
      </c>
      <c r="AR10" s="13"/>
      <c r="AS10" s="13"/>
      <c r="AT10" s="54" t="s">
        <v>613</v>
      </c>
      <c r="AU10" s="13"/>
      <c r="AV10" s="54" t="s">
        <v>123</v>
      </c>
      <c r="AW10" s="13"/>
      <c r="AX10" s="54" t="s">
        <v>115</v>
      </c>
      <c r="AY10" s="13"/>
      <c r="AZ10" s="13"/>
      <c r="BA10" s="13"/>
    </row>
    <row r="11" spans="1:53" ht="43.2" x14ac:dyDescent="0.3">
      <c r="A11" s="49" t="s">
        <v>1396</v>
      </c>
      <c r="B11" s="60" t="s">
        <v>1397</v>
      </c>
      <c r="C11" s="47" t="s">
        <v>2049</v>
      </c>
      <c r="D11" s="11" t="s">
        <v>846</v>
      </c>
      <c r="E11" s="11"/>
      <c r="F11" s="42"/>
      <c r="G11" s="11"/>
      <c r="H11" s="11" t="s">
        <v>100</v>
      </c>
      <c r="I11" s="11"/>
      <c r="J11" s="11" t="s">
        <v>123</v>
      </c>
      <c r="K11" s="11" t="s">
        <v>123</v>
      </c>
      <c r="L11" s="11" t="s">
        <v>123</v>
      </c>
      <c r="M11" s="54" t="s">
        <v>123</v>
      </c>
      <c r="N11" s="54" t="s">
        <v>123</v>
      </c>
      <c r="O11" s="23"/>
      <c r="P11" s="54" t="s">
        <v>123</v>
      </c>
      <c r="Q11" s="23"/>
      <c r="R11" s="54">
        <v>0</v>
      </c>
      <c r="S11" s="55">
        <v>100</v>
      </c>
      <c r="T11" s="23"/>
      <c r="U11" s="54" t="s">
        <v>123</v>
      </c>
      <c r="V11" s="54" t="s">
        <v>123</v>
      </c>
      <c r="W11" s="54" t="s">
        <v>1265</v>
      </c>
      <c r="X11" s="54" t="s">
        <v>1265</v>
      </c>
      <c r="Y11" s="54" t="s">
        <v>123</v>
      </c>
      <c r="Z11" s="23"/>
      <c r="AA11" s="54" t="s">
        <v>123</v>
      </c>
      <c r="AB11" s="23"/>
      <c r="AC11" s="54" t="s">
        <v>123</v>
      </c>
      <c r="AD11" s="54" t="s">
        <v>123</v>
      </c>
      <c r="AE11" s="54" t="s">
        <v>114</v>
      </c>
      <c r="AF11" s="54" t="s">
        <v>114</v>
      </c>
      <c r="AG11" s="54" t="s">
        <v>123</v>
      </c>
      <c r="AH11" s="54" t="s">
        <v>123</v>
      </c>
      <c r="AI11" s="54" t="s">
        <v>123</v>
      </c>
      <c r="AJ11" s="54" t="s">
        <v>123</v>
      </c>
      <c r="AK11" s="54" t="s">
        <v>123</v>
      </c>
      <c r="AL11" s="54" t="s">
        <v>123</v>
      </c>
      <c r="AM11" s="54" t="s">
        <v>123</v>
      </c>
      <c r="AN11" s="54" t="s">
        <v>123</v>
      </c>
      <c r="AO11" s="23"/>
      <c r="AP11" s="54" t="s">
        <v>123</v>
      </c>
      <c r="AQ11" s="54" t="s">
        <v>123</v>
      </c>
      <c r="AR11" s="23"/>
      <c r="AS11" s="23"/>
      <c r="AT11" s="54" t="s">
        <v>123</v>
      </c>
      <c r="AU11" s="23"/>
      <c r="AV11" s="54" t="s">
        <v>123</v>
      </c>
      <c r="AW11" s="23"/>
      <c r="AX11" s="54" t="s">
        <v>123</v>
      </c>
      <c r="AY11" s="23"/>
      <c r="AZ11" s="13" t="s">
        <v>1355</v>
      </c>
      <c r="BA11" s="22" t="s">
        <v>1397</v>
      </c>
    </row>
    <row r="12" spans="1:53" ht="43.2" x14ac:dyDescent="0.3">
      <c r="A12" s="62" t="s">
        <v>1413</v>
      </c>
      <c r="B12" s="60" t="s">
        <v>1578</v>
      </c>
      <c r="C12" s="47" t="s">
        <v>34</v>
      </c>
      <c r="D12" s="11" t="s">
        <v>846</v>
      </c>
      <c r="E12" s="11"/>
      <c r="F12" s="42"/>
      <c r="G12" s="11" t="s">
        <v>93</v>
      </c>
      <c r="H12" s="11" t="s">
        <v>6</v>
      </c>
      <c r="I12" s="11"/>
      <c r="J12" s="11" t="s">
        <v>123</v>
      </c>
      <c r="K12" s="11" t="s">
        <v>123</v>
      </c>
      <c r="L12" s="11" t="s">
        <v>123</v>
      </c>
      <c r="M12" s="54" t="s">
        <v>123</v>
      </c>
      <c r="N12" s="54" t="s">
        <v>123</v>
      </c>
      <c r="O12" s="23"/>
      <c r="P12" s="54" t="s">
        <v>123</v>
      </c>
      <c r="Q12" s="23"/>
      <c r="R12" s="54">
        <v>0</v>
      </c>
      <c r="S12" s="55">
        <v>100</v>
      </c>
      <c r="T12" s="23"/>
      <c r="U12" s="54" t="s">
        <v>123</v>
      </c>
      <c r="V12" s="54" t="s">
        <v>123</v>
      </c>
      <c r="W12" s="54" t="s">
        <v>1265</v>
      </c>
      <c r="X12" s="54" t="s">
        <v>1265</v>
      </c>
      <c r="Y12" s="54" t="s">
        <v>123</v>
      </c>
      <c r="Z12" s="23"/>
      <c r="AA12" s="54" t="s">
        <v>123</v>
      </c>
      <c r="AB12" s="23"/>
      <c r="AC12" s="54" t="s">
        <v>123</v>
      </c>
      <c r="AD12" s="54" t="s">
        <v>123</v>
      </c>
      <c r="AE12" s="54" t="s">
        <v>115</v>
      </c>
      <c r="AF12" s="54" t="s">
        <v>115</v>
      </c>
      <c r="AG12" s="54" t="s">
        <v>123</v>
      </c>
      <c r="AH12" s="54" t="s">
        <v>123</v>
      </c>
      <c r="AI12" s="54" t="s">
        <v>123</v>
      </c>
      <c r="AJ12" s="54" t="s">
        <v>123</v>
      </c>
      <c r="AK12" s="54" t="s">
        <v>123</v>
      </c>
      <c r="AL12" s="54" t="s">
        <v>123</v>
      </c>
      <c r="AM12" s="54" t="s">
        <v>123</v>
      </c>
      <c r="AN12" s="54" t="s">
        <v>123</v>
      </c>
      <c r="AO12" s="23"/>
      <c r="AP12" s="54" t="s">
        <v>123</v>
      </c>
      <c r="AQ12" s="54" t="s">
        <v>123</v>
      </c>
      <c r="AR12" s="23"/>
      <c r="AS12" s="23"/>
      <c r="AT12" s="54" t="s">
        <v>123</v>
      </c>
      <c r="AU12" s="23"/>
      <c r="AV12" s="54" t="s">
        <v>123</v>
      </c>
      <c r="AW12" s="23"/>
      <c r="AX12" s="54" t="s">
        <v>123</v>
      </c>
      <c r="AY12" s="23"/>
      <c r="AZ12" s="13" t="s">
        <v>1402</v>
      </c>
      <c r="BA12" s="22" t="s">
        <v>1414</v>
      </c>
    </row>
    <row r="13" spans="1:53" ht="43.2" x14ac:dyDescent="0.3">
      <c r="A13" s="38" t="s">
        <v>797</v>
      </c>
      <c r="B13" s="39" t="s">
        <v>39</v>
      </c>
      <c r="C13" s="41" t="s">
        <v>38</v>
      </c>
      <c r="D13" s="13" t="s">
        <v>846</v>
      </c>
      <c r="E13" s="13"/>
      <c r="F13" s="39"/>
      <c r="G13" s="13" t="s">
        <v>16</v>
      </c>
      <c r="H13" s="13" t="s">
        <v>80</v>
      </c>
      <c r="I13" s="13" t="s">
        <v>80</v>
      </c>
      <c r="J13" s="11" t="s">
        <v>1051</v>
      </c>
      <c r="K13" s="11" t="s">
        <v>898</v>
      </c>
      <c r="L13" s="11" t="s">
        <v>123</v>
      </c>
      <c r="M13" s="54" t="s">
        <v>123</v>
      </c>
      <c r="N13" s="54" t="s">
        <v>229</v>
      </c>
      <c r="O13" s="13"/>
      <c r="P13" s="54" t="s">
        <v>1224</v>
      </c>
      <c r="Q13" s="13"/>
      <c r="R13" s="54">
        <v>0</v>
      </c>
      <c r="S13" s="55">
        <v>100</v>
      </c>
      <c r="T13" s="13"/>
      <c r="U13" s="54" t="s">
        <v>123</v>
      </c>
      <c r="V13" s="54" t="s">
        <v>123</v>
      </c>
      <c r="W13" s="54" t="s">
        <v>1265</v>
      </c>
      <c r="X13" s="54" t="s">
        <v>1265</v>
      </c>
      <c r="Y13" s="54" t="s">
        <v>126</v>
      </c>
      <c r="Z13" s="13" t="s">
        <v>1278</v>
      </c>
      <c r="AA13" s="54" t="s">
        <v>123</v>
      </c>
      <c r="AB13" s="13"/>
      <c r="AC13" s="54" t="s">
        <v>123</v>
      </c>
      <c r="AD13" s="54" t="s">
        <v>123</v>
      </c>
      <c r="AE13" s="54" t="s">
        <v>123</v>
      </c>
      <c r="AF13" s="54" t="s">
        <v>123</v>
      </c>
      <c r="AG13" s="54" t="s">
        <v>123</v>
      </c>
      <c r="AH13" s="54" t="s">
        <v>123</v>
      </c>
      <c r="AI13" s="54" t="s">
        <v>123</v>
      </c>
      <c r="AJ13" s="54" t="s">
        <v>123</v>
      </c>
      <c r="AK13" s="54" t="s">
        <v>123</v>
      </c>
      <c r="AL13" s="54" t="s">
        <v>123</v>
      </c>
      <c r="AM13" s="54" t="s">
        <v>123</v>
      </c>
      <c r="AN13" s="54" t="s">
        <v>123</v>
      </c>
      <c r="AO13" s="13"/>
      <c r="AP13" s="54" t="s">
        <v>114</v>
      </c>
      <c r="AQ13" s="54" t="s">
        <v>123</v>
      </c>
      <c r="AR13" s="13"/>
      <c r="AS13" s="13"/>
      <c r="AT13" s="54" t="s">
        <v>123</v>
      </c>
      <c r="AU13" s="13"/>
      <c r="AV13" s="54" t="s">
        <v>123</v>
      </c>
      <c r="AW13" s="13"/>
      <c r="AX13" s="54" t="s">
        <v>123</v>
      </c>
      <c r="AY13" s="13" t="s">
        <v>433</v>
      </c>
      <c r="AZ13" s="13"/>
      <c r="BA13" s="13"/>
    </row>
    <row r="14" spans="1:53" ht="86.4" x14ac:dyDescent="0.3">
      <c r="A14" s="38" t="s">
        <v>1520</v>
      </c>
      <c r="B14" s="39" t="s">
        <v>845</v>
      </c>
      <c r="C14" s="41" t="s">
        <v>2049</v>
      </c>
      <c r="D14" s="13" t="s">
        <v>846</v>
      </c>
      <c r="E14" s="13"/>
      <c r="F14" s="39"/>
      <c r="G14" s="13" t="s">
        <v>3</v>
      </c>
      <c r="H14" s="13" t="s">
        <v>3</v>
      </c>
      <c r="I14" s="13" t="s">
        <v>304</v>
      </c>
      <c r="J14" s="11" t="s">
        <v>123</v>
      </c>
      <c r="K14" s="11" t="s">
        <v>711</v>
      </c>
      <c r="L14" s="11" t="s">
        <v>123</v>
      </c>
      <c r="M14" s="54" t="s">
        <v>123</v>
      </c>
      <c r="N14" s="54" t="s">
        <v>123</v>
      </c>
      <c r="O14" s="13"/>
      <c r="P14" s="54" t="s">
        <v>123</v>
      </c>
      <c r="Q14" s="13"/>
      <c r="R14" s="54">
        <v>0</v>
      </c>
      <c r="S14" s="55">
        <v>100</v>
      </c>
      <c r="T14" s="13"/>
      <c r="U14" s="54" t="s">
        <v>123</v>
      </c>
      <c r="V14" s="54" t="s">
        <v>123</v>
      </c>
      <c r="W14" s="54" t="s">
        <v>1265</v>
      </c>
      <c r="X14" s="54" t="s">
        <v>1265</v>
      </c>
      <c r="Y14" s="54" t="s">
        <v>123</v>
      </c>
      <c r="Z14" s="13"/>
      <c r="AA14" s="54" t="s">
        <v>123</v>
      </c>
      <c r="AB14" s="13"/>
      <c r="AC14" s="54" t="s">
        <v>123</v>
      </c>
      <c r="AD14" s="54" t="s">
        <v>123</v>
      </c>
      <c r="AE14" s="54" t="s">
        <v>123</v>
      </c>
      <c r="AF14" s="54" t="s">
        <v>123</v>
      </c>
      <c r="AG14" s="54">
        <v>100</v>
      </c>
      <c r="AH14" s="54">
        <v>0</v>
      </c>
      <c r="AI14" s="54">
        <v>0</v>
      </c>
      <c r="AJ14" s="54">
        <v>0</v>
      </c>
      <c r="AK14" s="54">
        <v>2</v>
      </c>
      <c r="AL14" s="54">
        <v>0</v>
      </c>
      <c r="AM14" s="54">
        <v>0</v>
      </c>
      <c r="AN14" s="54" t="s">
        <v>114</v>
      </c>
      <c r="AO14" s="13"/>
      <c r="AP14" s="54" t="s">
        <v>115</v>
      </c>
      <c r="AQ14" s="54" t="s">
        <v>123</v>
      </c>
      <c r="AR14" s="13"/>
      <c r="AS14" s="13"/>
      <c r="AT14" s="54" t="s">
        <v>123</v>
      </c>
      <c r="AU14" s="13"/>
      <c r="AV14" s="54" t="s">
        <v>123</v>
      </c>
      <c r="AW14" s="13"/>
      <c r="AX14" s="54" t="s">
        <v>114</v>
      </c>
      <c r="AY14" s="13" t="s">
        <v>322</v>
      </c>
      <c r="AZ14" s="13"/>
      <c r="BA14" s="13"/>
    </row>
    <row r="15" spans="1:53" ht="28.8" x14ac:dyDescent="0.3">
      <c r="A15" s="38" t="s">
        <v>21</v>
      </c>
      <c r="B15" s="39" t="s">
        <v>921</v>
      </c>
      <c r="C15" s="41" t="s">
        <v>2048</v>
      </c>
      <c r="D15" s="13" t="s">
        <v>846</v>
      </c>
      <c r="E15" s="13"/>
      <c r="F15" s="40"/>
      <c r="G15" s="13" t="s">
        <v>84</v>
      </c>
      <c r="H15" s="13" t="s">
        <v>11</v>
      </c>
      <c r="I15" s="13" t="s">
        <v>11</v>
      </c>
      <c r="J15" s="11" t="s">
        <v>159</v>
      </c>
      <c r="K15" s="11" t="s">
        <v>898</v>
      </c>
      <c r="L15" s="11">
        <v>2214</v>
      </c>
      <c r="M15" s="54" t="s">
        <v>123</v>
      </c>
      <c r="N15" s="54" t="s">
        <v>133</v>
      </c>
      <c r="O15" s="13"/>
      <c r="P15" s="54" t="s">
        <v>603</v>
      </c>
      <c r="Q15" s="13"/>
      <c r="R15" s="54">
        <v>0</v>
      </c>
      <c r="S15" s="55">
        <v>100</v>
      </c>
      <c r="T15" s="13" t="s">
        <v>466</v>
      </c>
      <c r="U15" s="54" t="s">
        <v>123</v>
      </c>
      <c r="V15" s="54" t="s">
        <v>123</v>
      </c>
      <c r="W15" s="54" t="s">
        <v>1265</v>
      </c>
      <c r="X15" s="54" t="s">
        <v>1265</v>
      </c>
      <c r="Y15" s="54" t="s">
        <v>123</v>
      </c>
      <c r="Z15" s="13"/>
      <c r="AA15" s="54" t="s">
        <v>123</v>
      </c>
      <c r="AB15" s="13"/>
      <c r="AC15" s="54" t="s">
        <v>123</v>
      </c>
      <c r="AD15" s="54" t="s">
        <v>123</v>
      </c>
      <c r="AE15" s="54" t="s">
        <v>123</v>
      </c>
      <c r="AF15" s="54" t="s">
        <v>123</v>
      </c>
      <c r="AG15" s="54">
        <v>0</v>
      </c>
      <c r="AH15" s="54">
        <v>2</v>
      </c>
      <c r="AI15" s="54" t="s">
        <v>123</v>
      </c>
      <c r="AJ15" s="54">
        <v>2</v>
      </c>
      <c r="AK15" s="54">
        <v>1</v>
      </c>
      <c r="AL15" s="54" t="s">
        <v>467</v>
      </c>
      <c r="AM15" s="54" t="s">
        <v>117</v>
      </c>
      <c r="AN15" s="54" t="s">
        <v>123</v>
      </c>
      <c r="AO15" s="13"/>
      <c r="AP15" s="54" t="s">
        <v>115</v>
      </c>
      <c r="AQ15" s="54" t="s">
        <v>129</v>
      </c>
      <c r="AR15" s="13"/>
      <c r="AS15" s="13"/>
      <c r="AT15" s="54" t="s">
        <v>613</v>
      </c>
      <c r="AU15" s="13"/>
      <c r="AV15" s="54" t="s">
        <v>119</v>
      </c>
      <c r="AW15" s="13"/>
      <c r="AX15" s="54" t="s">
        <v>114</v>
      </c>
      <c r="AY15" s="13"/>
      <c r="AZ15" s="13"/>
      <c r="BA15" s="13"/>
    </row>
    <row r="16" spans="1:53" ht="129.6" x14ac:dyDescent="0.3">
      <c r="A16" s="38" t="s">
        <v>770</v>
      </c>
      <c r="B16" s="39" t="s">
        <v>922</v>
      </c>
      <c r="C16" s="41" t="s">
        <v>37</v>
      </c>
      <c r="D16" s="13" t="s">
        <v>846</v>
      </c>
      <c r="E16" s="13"/>
      <c r="F16" s="39"/>
      <c r="G16" s="13" t="s">
        <v>9</v>
      </c>
      <c r="H16" s="13" t="s">
        <v>72</v>
      </c>
      <c r="I16" s="13" t="s">
        <v>72</v>
      </c>
      <c r="J16" s="11" t="s">
        <v>1054</v>
      </c>
      <c r="K16" s="11" t="s">
        <v>898</v>
      </c>
      <c r="L16" s="11">
        <v>565</v>
      </c>
      <c r="M16" s="54">
        <v>0</v>
      </c>
      <c r="N16" s="54" t="s">
        <v>1178</v>
      </c>
      <c r="O16" s="13"/>
      <c r="P16" s="54" t="s">
        <v>1226</v>
      </c>
      <c r="Q16" s="13"/>
      <c r="R16" s="54">
        <v>0</v>
      </c>
      <c r="S16" s="55">
        <v>100</v>
      </c>
      <c r="T16" s="13" t="s">
        <v>461</v>
      </c>
      <c r="U16" s="54" t="s">
        <v>123</v>
      </c>
      <c r="V16" s="54" t="s">
        <v>123</v>
      </c>
      <c r="W16" s="54" t="s">
        <v>1265</v>
      </c>
      <c r="X16" s="54" t="s">
        <v>1265</v>
      </c>
      <c r="Y16" s="54" t="s">
        <v>123</v>
      </c>
      <c r="Z16" s="13"/>
      <c r="AA16" s="54" t="s">
        <v>123</v>
      </c>
      <c r="AB16" s="13"/>
      <c r="AC16" s="54" t="s">
        <v>123</v>
      </c>
      <c r="AD16" s="54" t="s">
        <v>123</v>
      </c>
      <c r="AE16" s="54" t="s">
        <v>123</v>
      </c>
      <c r="AF16" s="54" t="s">
        <v>123</v>
      </c>
      <c r="AG16" s="54">
        <v>100</v>
      </c>
      <c r="AH16" s="54">
        <v>0</v>
      </c>
      <c r="AI16" s="54">
        <v>0</v>
      </c>
      <c r="AJ16" s="54">
        <v>0</v>
      </c>
      <c r="AK16" s="54">
        <v>0</v>
      </c>
      <c r="AL16" s="54">
        <v>0</v>
      </c>
      <c r="AM16" s="54">
        <v>0</v>
      </c>
      <c r="AN16" s="54" t="s">
        <v>114</v>
      </c>
      <c r="AO16" s="13"/>
      <c r="AP16" s="54" t="s">
        <v>114</v>
      </c>
      <c r="AQ16" s="54" t="s">
        <v>123</v>
      </c>
      <c r="AR16" s="13"/>
      <c r="AS16" s="13"/>
      <c r="AT16" s="54" t="s">
        <v>123</v>
      </c>
      <c r="AU16" s="13"/>
      <c r="AV16" s="54" t="s">
        <v>123</v>
      </c>
      <c r="AW16" s="13"/>
      <c r="AX16" s="54" t="s">
        <v>114</v>
      </c>
      <c r="AY16" s="8" t="s">
        <v>1117</v>
      </c>
      <c r="AZ16" s="13"/>
      <c r="BA16" s="13"/>
    </row>
    <row r="17" spans="1:53" ht="225" customHeight="1" x14ac:dyDescent="0.3">
      <c r="A17" s="38" t="s">
        <v>783</v>
      </c>
      <c r="B17" s="39" t="s">
        <v>923</v>
      </c>
      <c r="C17" s="41" t="s">
        <v>37</v>
      </c>
      <c r="D17" s="13" t="s">
        <v>846</v>
      </c>
      <c r="E17" s="13"/>
      <c r="F17" s="39"/>
      <c r="G17" s="13" t="s">
        <v>93</v>
      </c>
      <c r="H17" s="13" t="s">
        <v>6</v>
      </c>
      <c r="I17" s="13" t="s">
        <v>6</v>
      </c>
      <c r="J17" s="11" t="s">
        <v>1055</v>
      </c>
      <c r="K17" s="11" t="s">
        <v>109</v>
      </c>
      <c r="L17" s="11">
        <v>300</v>
      </c>
      <c r="M17" s="54" t="s">
        <v>123</v>
      </c>
      <c r="N17" s="54" t="s">
        <v>127</v>
      </c>
      <c r="O17" s="13"/>
      <c r="P17" s="54" t="s">
        <v>111</v>
      </c>
      <c r="Q17" s="13"/>
      <c r="R17" s="54">
        <v>0</v>
      </c>
      <c r="S17" s="55">
        <v>100</v>
      </c>
      <c r="T17" s="13" t="s">
        <v>353</v>
      </c>
      <c r="U17" s="54" t="s">
        <v>123</v>
      </c>
      <c r="V17" s="54" t="s">
        <v>123</v>
      </c>
      <c r="W17" s="54" t="s">
        <v>1265</v>
      </c>
      <c r="X17" s="54" t="s">
        <v>1265</v>
      </c>
      <c r="Y17" s="54" t="s">
        <v>123</v>
      </c>
      <c r="Z17" s="13"/>
      <c r="AA17" s="54" t="s">
        <v>123</v>
      </c>
      <c r="AB17" s="13"/>
      <c r="AC17" s="54" t="s">
        <v>123</v>
      </c>
      <c r="AD17" s="54" t="s">
        <v>123</v>
      </c>
      <c r="AE17" s="54" t="s">
        <v>123</v>
      </c>
      <c r="AF17" s="54" t="s">
        <v>123</v>
      </c>
      <c r="AG17" s="54" t="s">
        <v>123</v>
      </c>
      <c r="AH17" s="54" t="s">
        <v>123</v>
      </c>
      <c r="AI17" s="54" t="s">
        <v>123</v>
      </c>
      <c r="AJ17" s="54" t="s">
        <v>123</v>
      </c>
      <c r="AK17" s="54" t="s">
        <v>123</v>
      </c>
      <c r="AL17" s="54" t="s">
        <v>123</v>
      </c>
      <c r="AM17" s="54" t="s">
        <v>123</v>
      </c>
      <c r="AN17" s="54" t="s">
        <v>123</v>
      </c>
      <c r="AO17" s="13"/>
      <c r="AP17" s="54" t="s">
        <v>115</v>
      </c>
      <c r="AQ17" s="54" t="s">
        <v>129</v>
      </c>
      <c r="AR17" s="13"/>
      <c r="AS17" s="13"/>
      <c r="AT17" s="54" t="s">
        <v>613</v>
      </c>
      <c r="AU17" s="13"/>
      <c r="AV17" s="54" t="s">
        <v>123</v>
      </c>
      <c r="AW17" s="13"/>
      <c r="AX17" s="54" t="s">
        <v>123</v>
      </c>
      <c r="AY17" s="8" t="s">
        <v>1118</v>
      </c>
      <c r="AZ17" s="13"/>
      <c r="BA17" s="13"/>
    </row>
    <row r="18" spans="1:53" ht="195" customHeight="1" x14ac:dyDescent="0.3">
      <c r="A18" s="38" t="s">
        <v>749</v>
      </c>
      <c r="B18" s="39" t="s">
        <v>924</v>
      </c>
      <c r="C18" s="41" t="s">
        <v>37</v>
      </c>
      <c r="D18" s="13" t="s">
        <v>846</v>
      </c>
      <c r="E18" s="13"/>
      <c r="F18" s="39"/>
      <c r="G18" s="13" t="s">
        <v>15</v>
      </c>
      <c r="H18" s="13" t="s">
        <v>67</v>
      </c>
      <c r="I18" s="13" t="s">
        <v>67</v>
      </c>
      <c r="J18" s="11" t="s">
        <v>1056</v>
      </c>
      <c r="K18" s="11" t="s">
        <v>898</v>
      </c>
      <c r="L18" s="11" t="s">
        <v>123</v>
      </c>
      <c r="M18" s="54" t="s">
        <v>123</v>
      </c>
      <c r="N18" s="54" t="s">
        <v>127</v>
      </c>
      <c r="O18" s="13"/>
      <c r="P18" s="54" t="s">
        <v>111</v>
      </c>
      <c r="Q18" s="13"/>
      <c r="R18" s="54">
        <v>0</v>
      </c>
      <c r="S18" s="55">
        <v>100</v>
      </c>
      <c r="T18" s="13"/>
      <c r="U18" s="54" t="s">
        <v>123</v>
      </c>
      <c r="V18" s="54" t="s">
        <v>123</v>
      </c>
      <c r="W18" s="54" t="s">
        <v>1265</v>
      </c>
      <c r="X18" s="54" t="s">
        <v>1265</v>
      </c>
      <c r="Y18" s="54" t="s">
        <v>123</v>
      </c>
      <c r="Z18" s="13"/>
      <c r="AA18" s="54" t="s">
        <v>123</v>
      </c>
      <c r="AB18" s="13"/>
      <c r="AC18" s="54" t="s">
        <v>123</v>
      </c>
      <c r="AD18" s="54" t="s">
        <v>123</v>
      </c>
      <c r="AE18" s="54" t="s">
        <v>123</v>
      </c>
      <c r="AF18" s="54" t="s">
        <v>123</v>
      </c>
      <c r="AG18" s="54" t="s">
        <v>123</v>
      </c>
      <c r="AH18" s="54" t="s">
        <v>123</v>
      </c>
      <c r="AI18" s="54" t="s">
        <v>123</v>
      </c>
      <c r="AJ18" s="54" t="s">
        <v>123</v>
      </c>
      <c r="AK18" s="54" t="s">
        <v>123</v>
      </c>
      <c r="AL18" s="54" t="s">
        <v>123</v>
      </c>
      <c r="AM18" s="54" t="s">
        <v>123</v>
      </c>
      <c r="AN18" s="54" t="s">
        <v>123</v>
      </c>
      <c r="AO18" s="13"/>
      <c r="AP18" s="54" t="s">
        <v>123</v>
      </c>
      <c r="AQ18" s="54" t="s">
        <v>123</v>
      </c>
      <c r="AR18" s="13"/>
      <c r="AS18" s="13"/>
      <c r="AT18" s="54" t="s">
        <v>123</v>
      </c>
      <c r="AU18" s="13"/>
      <c r="AV18" s="54" t="s">
        <v>123</v>
      </c>
      <c r="AW18" s="13"/>
      <c r="AX18" s="54" t="s">
        <v>123</v>
      </c>
      <c r="AY18" s="13"/>
      <c r="AZ18" s="13"/>
      <c r="BA18" s="13"/>
    </row>
    <row r="19" spans="1:53" x14ac:dyDescent="0.3">
      <c r="A19" s="38" t="s">
        <v>1527</v>
      </c>
      <c r="B19" s="39" t="s">
        <v>838</v>
      </c>
      <c r="C19" s="41" t="s">
        <v>2039</v>
      </c>
      <c r="D19" s="13" t="s">
        <v>846</v>
      </c>
      <c r="E19" s="13"/>
      <c r="F19" s="39"/>
      <c r="G19" s="13"/>
      <c r="H19" s="13"/>
      <c r="I19" s="13"/>
      <c r="J19" s="11" t="s">
        <v>123</v>
      </c>
      <c r="K19" s="11" t="s">
        <v>123</v>
      </c>
      <c r="L19" s="11">
        <v>250</v>
      </c>
      <c r="M19" s="54" t="s">
        <v>123</v>
      </c>
      <c r="N19" s="54" t="s">
        <v>123</v>
      </c>
      <c r="O19" s="13"/>
      <c r="P19" s="54" t="s">
        <v>123</v>
      </c>
      <c r="Q19" s="13"/>
      <c r="R19" s="54">
        <v>0</v>
      </c>
      <c r="S19" s="55">
        <v>100</v>
      </c>
      <c r="T19" s="8"/>
      <c r="U19" s="54" t="s">
        <v>123</v>
      </c>
      <c r="V19" s="54" t="s">
        <v>123</v>
      </c>
      <c r="W19" s="54" t="s">
        <v>1265</v>
      </c>
      <c r="X19" s="54" t="s">
        <v>1265</v>
      </c>
      <c r="Y19" s="54" t="s">
        <v>123</v>
      </c>
      <c r="Z19" s="13"/>
      <c r="AA19" s="54" t="s">
        <v>123</v>
      </c>
      <c r="AB19" s="13"/>
      <c r="AC19" s="54" t="s">
        <v>123</v>
      </c>
      <c r="AD19" s="54" t="s">
        <v>123</v>
      </c>
      <c r="AE19" s="54" t="s">
        <v>123</v>
      </c>
      <c r="AF19" s="54" t="s">
        <v>123</v>
      </c>
      <c r="AG19" s="54" t="s">
        <v>123</v>
      </c>
      <c r="AH19" s="54" t="s">
        <v>123</v>
      </c>
      <c r="AI19" s="54" t="s">
        <v>123</v>
      </c>
      <c r="AJ19" s="54" t="s">
        <v>123</v>
      </c>
      <c r="AK19" s="54" t="s">
        <v>123</v>
      </c>
      <c r="AL19" s="54" t="s">
        <v>123</v>
      </c>
      <c r="AM19" s="54" t="s">
        <v>123</v>
      </c>
      <c r="AN19" s="54" t="s">
        <v>123</v>
      </c>
      <c r="AO19" s="13"/>
      <c r="AP19" s="54" t="s">
        <v>123</v>
      </c>
      <c r="AQ19" s="54" t="s">
        <v>123</v>
      </c>
      <c r="AR19" s="13"/>
      <c r="AS19" s="13"/>
      <c r="AT19" s="54" t="s">
        <v>123</v>
      </c>
      <c r="AU19" s="13"/>
      <c r="AV19" s="54" t="s">
        <v>123</v>
      </c>
      <c r="AW19" s="13"/>
      <c r="AX19" s="54" t="s">
        <v>123</v>
      </c>
      <c r="AY19" s="8"/>
      <c r="AZ19" s="13"/>
      <c r="BA19" s="13"/>
    </row>
    <row r="20" spans="1:53" x14ac:dyDescent="0.3">
      <c r="A20" s="38" t="s">
        <v>1822</v>
      </c>
      <c r="B20" s="39" t="s">
        <v>847</v>
      </c>
      <c r="C20" s="41" t="s">
        <v>2039</v>
      </c>
      <c r="D20" s="13" t="s">
        <v>846</v>
      </c>
      <c r="E20" s="13"/>
      <c r="F20" s="39"/>
      <c r="G20" s="13"/>
      <c r="H20" s="13"/>
      <c r="I20" s="13"/>
      <c r="J20" s="11" t="s">
        <v>123</v>
      </c>
      <c r="K20" s="11" t="s">
        <v>123</v>
      </c>
      <c r="L20" s="11">
        <v>235</v>
      </c>
      <c r="M20" s="54" t="s">
        <v>123</v>
      </c>
      <c r="N20" s="54" t="s">
        <v>123</v>
      </c>
      <c r="O20" s="13"/>
      <c r="P20" s="54" t="s">
        <v>123</v>
      </c>
      <c r="Q20" s="13"/>
      <c r="R20" s="54">
        <v>0</v>
      </c>
      <c r="S20" s="55">
        <v>100</v>
      </c>
      <c r="T20" s="8"/>
      <c r="U20" s="54" t="s">
        <v>123</v>
      </c>
      <c r="V20" s="54" t="s">
        <v>123</v>
      </c>
      <c r="W20" s="54" t="s">
        <v>1265</v>
      </c>
      <c r="X20" s="54" t="s">
        <v>1265</v>
      </c>
      <c r="Y20" s="54" t="s">
        <v>123</v>
      </c>
      <c r="Z20" s="13"/>
      <c r="AA20" s="54" t="s">
        <v>123</v>
      </c>
      <c r="AB20" s="13"/>
      <c r="AC20" s="54" t="s">
        <v>123</v>
      </c>
      <c r="AD20" s="54" t="s">
        <v>123</v>
      </c>
      <c r="AE20" s="54" t="s">
        <v>123</v>
      </c>
      <c r="AF20" s="54" t="s">
        <v>123</v>
      </c>
      <c r="AG20" s="54" t="s">
        <v>123</v>
      </c>
      <c r="AH20" s="54" t="s">
        <v>123</v>
      </c>
      <c r="AI20" s="54" t="s">
        <v>123</v>
      </c>
      <c r="AJ20" s="54" t="s">
        <v>123</v>
      </c>
      <c r="AK20" s="54" t="s">
        <v>123</v>
      </c>
      <c r="AL20" s="54" t="s">
        <v>123</v>
      </c>
      <c r="AM20" s="54" t="s">
        <v>123</v>
      </c>
      <c r="AN20" s="54" t="s">
        <v>123</v>
      </c>
      <c r="AO20" s="13"/>
      <c r="AP20" s="54" t="s">
        <v>123</v>
      </c>
      <c r="AQ20" s="54" t="s">
        <v>123</v>
      </c>
      <c r="AR20" s="13"/>
      <c r="AS20" s="13"/>
      <c r="AT20" s="54" t="s">
        <v>123</v>
      </c>
      <c r="AU20" s="13"/>
      <c r="AV20" s="54" t="s">
        <v>123</v>
      </c>
      <c r="AW20" s="13"/>
      <c r="AX20" s="54" t="s">
        <v>123</v>
      </c>
      <c r="AY20" s="13"/>
      <c r="AZ20" s="13"/>
      <c r="BA20" s="13"/>
    </row>
    <row r="21" spans="1:53" ht="72" x14ac:dyDescent="0.3">
      <c r="A21" s="38" t="s">
        <v>48</v>
      </c>
      <c r="B21" s="39" t="s">
        <v>48</v>
      </c>
      <c r="C21" s="41" t="s">
        <v>44</v>
      </c>
      <c r="D21" s="13" t="s">
        <v>846</v>
      </c>
      <c r="E21" s="13"/>
      <c r="F21" s="39"/>
      <c r="G21" s="13" t="s">
        <v>93</v>
      </c>
      <c r="H21" s="13" t="s">
        <v>6</v>
      </c>
      <c r="I21" s="13" t="s">
        <v>6</v>
      </c>
      <c r="J21" s="11" t="s">
        <v>1078</v>
      </c>
      <c r="K21" s="11" t="s">
        <v>731</v>
      </c>
      <c r="L21" s="11">
        <v>1462</v>
      </c>
      <c r="M21" s="54" t="s">
        <v>123</v>
      </c>
      <c r="N21" s="54" t="s">
        <v>1180</v>
      </c>
      <c r="O21" s="13"/>
      <c r="P21" s="54" t="s">
        <v>682</v>
      </c>
      <c r="Q21" s="13"/>
      <c r="R21" s="54">
        <v>0</v>
      </c>
      <c r="S21" s="55">
        <v>100</v>
      </c>
      <c r="T21" s="13" t="s">
        <v>551</v>
      </c>
      <c r="U21" s="54" t="s">
        <v>123</v>
      </c>
      <c r="V21" s="54" t="s">
        <v>123</v>
      </c>
      <c r="W21" s="54" t="s">
        <v>1265</v>
      </c>
      <c r="X21" s="54" t="s">
        <v>1265</v>
      </c>
      <c r="Y21" s="54" t="s">
        <v>721</v>
      </c>
      <c r="Z21" s="13"/>
      <c r="AA21" s="54" t="s">
        <v>113</v>
      </c>
      <c r="AB21" s="13"/>
      <c r="AC21" s="54" t="s">
        <v>115</v>
      </c>
      <c r="AD21" s="54" t="s">
        <v>115</v>
      </c>
      <c r="AE21" s="54" t="s">
        <v>114</v>
      </c>
      <c r="AF21" s="54" t="s">
        <v>114</v>
      </c>
      <c r="AG21" s="54">
        <v>100</v>
      </c>
      <c r="AH21" s="54">
        <v>0</v>
      </c>
      <c r="AI21" s="54" t="s">
        <v>123</v>
      </c>
      <c r="AJ21" s="54" t="s">
        <v>123</v>
      </c>
      <c r="AK21" s="54">
        <v>0</v>
      </c>
      <c r="AL21" s="54">
        <v>0</v>
      </c>
      <c r="AM21" s="54">
        <v>0</v>
      </c>
      <c r="AN21" s="54" t="s">
        <v>114</v>
      </c>
      <c r="AO21" s="13"/>
      <c r="AP21" s="54" t="s">
        <v>115</v>
      </c>
      <c r="AQ21" s="54" t="s">
        <v>129</v>
      </c>
      <c r="AR21" s="13"/>
      <c r="AS21" s="13"/>
      <c r="AT21" s="54" t="s">
        <v>747</v>
      </c>
      <c r="AU21" s="13" t="s">
        <v>113</v>
      </c>
      <c r="AV21" s="54" t="s">
        <v>119</v>
      </c>
      <c r="AW21" s="13"/>
      <c r="AX21" s="54" t="s">
        <v>114</v>
      </c>
      <c r="AY21" s="13"/>
      <c r="AZ21" s="13"/>
      <c r="BA21" s="13"/>
    </row>
    <row r="24" spans="1:53" x14ac:dyDescent="0.3">
      <c r="AI24" s="17"/>
      <c r="AL24" s="5"/>
      <c r="AN24" s="5"/>
    </row>
    <row r="25" spans="1:53" x14ac:dyDescent="0.3">
      <c r="A25" s="118" t="s">
        <v>253</v>
      </c>
      <c r="B25" s="118"/>
      <c r="E25" s="118" t="s">
        <v>2667</v>
      </c>
      <c r="F25" s="118"/>
      <c r="H25" s="118" t="s">
        <v>558</v>
      </c>
      <c r="I25" s="118"/>
      <c r="K25" s="118" t="s">
        <v>559</v>
      </c>
      <c r="L25" s="118"/>
      <c r="N25" s="118" t="s">
        <v>2773</v>
      </c>
      <c r="O25" s="118"/>
      <c r="Q25" s="118" t="s">
        <v>264</v>
      </c>
      <c r="R25" s="118"/>
      <c r="T25" s="118" t="s">
        <v>2821</v>
      </c>
      <c r="U25" s="118"/>
      <c r="W25" s="118" t="s">
        <v>283</v>
      </c>
      <c r="X25" s="118"/>
      <c r="Z25" s="118" t="s">
        <v>285</v>
      </c>
      <c r="AA25" s="118"/>
      <c r="AI25" s="17"/>
      <c r="AL25" s="5"/>
      <c r="AN25" s="5"/>
    </row>
    <row r="26" spans="1:53" x14ac:dyDescent="0.3">
      <c r="A26" s="51" t="s">
        <v>2657</v>
      </c>
      <c r="B26" s="51" t="s">
        <v>2658</v>
      </c>
      <c r="E26" s="51" t="s">
        <v>2668</v>
      </c>
      <c r="F26" s="51" t="s">
        <v>2658</v>
      </c>
      <c r="H26" s="51" t="s">
        <v>2674</v>
      </c>
      <c r="I26" s="51" t="s">
        <v>2658</v>
      </c>
      <c r="K26" s="51" t="s">
        <v>559</v>
      </c>
      <c r="L26" s="51" t="s">
        <v>2658</v>
      </c>
      <c r="N26" s="51" t="s">
        <v>2774</v>
      </c>
      <c r="O26" s="51" t="s">
        <v>2658</v>
      </c>
      <c r="Q26" s="51" t="s">
        <v>2793</v>
      </c>
      <c r="R26" s="51" t="s">
        <v>2658</v>
      </c>
      <c r="T26" s="51" t="s">
        <v>2822</v>
      </c>
      <c r="U26" s="51" t="s">
        <v>2658</v>
      </c>
      <c r="W26" s="51" t="s">
        <v>2774</v>
      </c>
      <c r="X26" s="51" t="s">
        <v>2658</v>
      </c>
      <c r="Z26" s="51" t="s">
        <v>2838</v>
      </c>
      <c r="AA26" s="51" t="s">
        <v>2658</v>
      </c>
      <c r="AI26" s="17"/>
      <c r="AL26" s="5"/>
      <c r="AN26" s="5"/>
    </row>
    <row r="27" spans="1:53" x14ac:dyDescent="0.3">
      <c r="A27" s="13" t="s">
        <v>124</v>
      </c>
      <c r="B27" s="13" cm="1">
        <f t="array" ref="B27">SUM(IF(ISNUMBER(SEARCH("Manuscritos",LOWER(TRIM($J$2:$J$21)))),1,0))</f>
        <v>3</v>
      </c>
      <c r="E27" s="13" t="s">
        <v>109</v>
      </c>
      <c r="F27" s="43" cm="1">
        <f t="array" ref="F27">SUM(IF(ISNUMBER(SEARCH("Siglo XX",LOWER(TRIM($K$2:$K$21)))),1,0))</f>
        <v>15</v>
      </c>
      <c r="H27" s="13" t="s">
        <v>133</v>
      </c>
      <c r="I27" s="13" cm="1">
        <f t="array" ref="I27">SUM(IF(ISNUMBER(SEARCH("Generalidades",LOWER(TRIM($N$2:$N$21)))),1,0))</f>
        <v>8</v>
      </c>
      <c r="K27" s="13" t="s">
        <v>2736</v>
      </c>
      <c r="L27" s="13" cm="1">
        <f t="array" ref="L27">SUM(IF(ISNUMBER(SEARCH("Alemán",LOWER(TRIM($P$2:$P$21)))),1,0))</f>
        <v>2</v>
      </c>
      <c r="M27" s="52"/>
      <c r="N27" s="13" t="s">
        <v>134</v>
      </c>
      <c r="O27" s="13" cm="1">
        <f t="array" ref="O27">SUM(IF(ISNUMBER(SEARCH("MARC21",LOWER(TRIM($Y$2:$Y$21)))),1,0))</f>
        <v>3</v>
      </c>
      <c r="Q27" s="1" t="s">
        <v>203</v>
      </c>
      <c r="R27" s="13" cm="1">
        <f t="array" ref="R27">SUM(IF(ISNUMBER(SEARCH("JPEG",LOWER(TRIM($AA$2:$AB$21)))),1,0))</f>
        <v>3</v>
      </c>
      <c r="T27" s="1" t="s">
        <v>123</v>
      </c>
      <c r="U27" s="13" cm="1">
        <f t="array" ref="U27">SUM(IF(ISNUMBER(SEARCH("Sin datos",LOWER(TRIM($AQ$2:$AQ$21)))),1,0))</f>
        <v>12</v>
      </c>
      <c r="W27" s="1" t="s">
        <v>203</v>
      </c>
      <c r="X27" s="13" cm="1">
        <f t="array" ref="X27">SUM(IF(ISNUMBER(SEARCH("JPEG",LOWER(TRIM($AT$2:$AU$21)))),1,0))</f>
        <v>5</v>
      </c>
      <c r="Z27" s="1" t="s">
        <v>119</v>
      </c>
      <c r="AA27" s="13" cm="1">
        <f t="array" ref="AA27">SUM(IF(ISNUMBER(SEARCH("METS",LOWER(TRIM($AV$2:$AW$21)))),1,0))</f>
        <v>2</v>
      </c>
      <c r="AI27" s="17"/>
      <c r="AL27" s="5"/>
      <c r="AN27" s="5"/>
    </row>
    <row r="28" spans="1:53" x14ac:dyDescent="0.3">
      <c r="A28" s="13" t="s">
        <v>2659</v>
      </c>
      <c r="B28" s="13" cm="1">
        <f t="array" ref="B28">SUM(IF(ISNUMBER(SEARCH("Impresos antiguos del Siglo XVI al XVIII",LOWER(TRIM($J$2:$J$21)))),1,0))</f>
        <v>1</v>
      </c>
      <c r="E28" s="13" t="s">
        <v>157</v>
      </c>
      <c r="F28" s="43" cm="1">
        <f t="array" ref="F28">SUM(IF(ISNUMBER(SEARCH("Siglo XIX",LOWER(TRIM($K$2:$K$21)))),1,0))</f>
        <v>10</v>
      </c>
      <c r="H28" s="13" t="s">
        <v>140</v>
      </c>
      <c r="I28" s="13" cm="1">
        <f t="array" ref="I28">SUM(IF(ISNUMBER(SEARCH("Filosofía. Psicología. Religión",LOWER(TRIM($N$2:$N$21)))),1,0))</f>
        <v>3</v>
      </c>
      <c r="K28" s="13" t="s">
        <v>222</v>
      </c>
      <c r="L28" s="13" cm="1">
        <f t="array" ref="L28">SUM(IF(ISNUMBER(SEARCH("Catalán",LOWER(TRIM($P$2:$P$21)))),1,0))</f>
        <v>4</v>
      </c>
      <c r="M28" s="52"/>
      <c r="N28" s="13" t="s">
        <v>119</v>
      </c>
      <c r="O28" s="13" cm="1">
        <f t="array" ref="O28">SUM(IF(ISNUMBER(SEARCH("METS",LOWER(TRIM($Y$2:$Y$21)))),1,0))</f>
        <v>1</v>
      </c>
      <c r="Q28" s="1" t="s">
        <v>113</v>
      </c>
      <c r="R28" s="13" cm="1">
        <f t="array" ref="R28">SUM(IF(ISNUMBER(SEARCH("PDF",LOWER(TRIM($AA$2:$AB$21)))),1,0))</f>
        <v>4</v>
      </c>
      <c r="T28" s="1" t="s">
        <v>129</v>
      </c>
      <c r="U28" s="13" cm="1">
        <f t="array" ref="U28">SUM(IF(ISNUMBER(SEARCH("Varias copias de los soportes",LOWER(TRIM($AQ$2:$AQ$21)))),1,0))</f>
        <v>7</v>
      </c>
      <c r="W28" s="1" t="s">
        <v>126</v>
      </c>
      <c r="X28" s="13" cm="1">
        <f t="array" ref="X28">SUM(IF(ISNUMBER(SEARCH("Otros",LOWER(TRIM($AT$2:$AU$21)))),1,0))</f>
        <v>2</v>
      </c>
      <c r="Z28" s="1" t="s">
        <v>123</v>
      </c>
      <c r="AA28" s="13" cm="1">
        <f t="array" ref="AA28">SUM(IF(ISNUMBER(SEARCH("Sin datos",LOWER(TRIM($AV$2:$AW$21)))),1,0))</f>
        <v>18</v>
      </c>
      <c r="AI28" s="17"/>
      <c r="AL28" s="5"/>
      <c r="AN28" s="5"/>
    </row>
    <row r="29" spans="1:53" x14ac:dyDescent="0.3">
      <c r="A29" s="13" t="s">
        <v>130</v>
      </c>
      <c r="B29" s="13" cm="1">
        <f t="array" ref="B29">SUM(IF(ISNUMBER(SEARCH("Impresos del Siglo XIX hasta 1958",LOWER(TRIM($J$2:$J$21)))),1,0))</f>
        <v>1</v>
      </c>
      <c r="E29" s="1" t="s">
        <v>2669</v>
      </c>
      <c r="F29" s="43" cm="1">
        <f t="array" ref="F29">SUM(IF(ISNUMBER(SEARCH("Siglo XVIII",LOWER(TRIM($K$2:$K$21)))),1,0))</f>
        <v>3</v>
      </c>
      <c r="H29" s="13" t="s">
        <v>125</v>
      </c>
      <c r="I29" s="13" cm="1">
        <f t="array" ref="I29">SUM(IF(ISNUMBER(SEARCH("Ciencias puras. Ciencias naturales",LOWER(TRIM($N$2:$N$21)))),1,0))</f>
        <v>4</v>
      </c>
      <c r="K29" s="13" t="s">
        <v>2738</v>
      </c>
      <c r="L29" s="13" cm="1">
        <f t="array" ref="L29">SUM(IF(ISNUMBER(SEARCH("Francés",LOWER(TRIM($P$2:$P$21)))),1,0))</f>
        <v>4</v>
      </c>
      <c r="N29" s="13" t="s">
        <v>126</v>
      </c>
      <c r="O29" s="13" cm="1">
        <f t="array" ref="O29">SUM(IF(ISNUMBER(SEARCH("Otros",LOWER(TRIM($Y$2:$Y$21)))),1,0))</f>
        <v>2</v>
      </c>
      <c r="Q29" s="1" t="s">
        <v>2794</v>
      </c>
      <c r="R29" s="13" cm="1">
        <f t="array" ref="R29">SUM(IF(ISNUMBER(SEARCH("PNG",LOWER(TRIM($AA$2:$AB$21)))),1,0))</f>
        <v>2</v>
      </c>
      <c r="T29"/>
      <c r="W29" s="1" t="s">
        <v>113</v>
      </c>
      <c r="X29" s="13" cm="1">
        <f t="array" ref="X29">SUM(IF(ISNUMBER(SEARCH("PDF",LOWER(TRIM($AT$2:$AU$21)))),1,0))</f>
        <v>2</v>
      </c>
      <c r="AI29" s="17"/>
      <c r="AL29" s="5"/>
      <c r="AN29" s="5"/>
    </row>
    <row r="30" spans="1:53" x14ac:dyDescent="0.3">
      <c r="A30" s="13" t="s">
        <v>159</v>
      </c>
      <c r="B30" s="13" cm="1">
        <f t="array" ref="B30">SUM(IF(ISNUMBER(SEARCH("Prensa histórica",LOWER(TRIM($J$2:$J$21)))),1,0))</f>
        <v>5</v>
      </c>
      <c r="E30" s="13" t="s">
        <v>2670</v>
      </c>
      <c r="F30" s="43" cm="1">
        <f t="array" ref="F30">SUM(IF(ISNUMBER(SEARCH("Siglo XVII",LOWER(TRIM($K$2:$K$21)))),1,0))</f>
        <v>3</v>
      </c>
      <c r="H30" s="13" t="s">
        <v>229</v>
      </c>
      <c r="I30" s="13" cm="1">
        <f t="array" ref="I30">SUM(IF(ISNUMBER(SEARCH("Ciencias aplicadas. Medicina. Tecnologías",LOWER(TRIM($N$2:$N$21)))),1,0))</f>
        <v>3</v>
      </c>
      <c r="K30" s="13" t="s">
        <v>111</v>
      </c>
      <c r="L30" s="13" cm="1">
        <f t="array" ref="L30">SUM(IF(ISNUMBER(SEARCH("Español",LOWER(TRIM($P$2:$P$21)))),1,0))</f>
        <v>15</v>
      </c>
      <c r="N30" s="13" t="s">
        <v>123</v>
      </c>
      <c r="O30" s="13" cm="1">
        <f t="array" ref="O30">SUM(IF(ISNUMBER(SEARCH("Sin datos",LOWER(TRIM($Y$2:$Y$21)))),1,0))</f>
        <v>15</v>
      </c>
      <c r="W30" s="1" t="s">
        <v>123</v>
      </c>
      <c r="X30" s="13" cm="1">
        <f t="array" ref="X30">SUM(IF(ISNUMBER(SEARCH("Sin datos",LOWER(TRIM($AT$2:$AU$21)))),1,0))</f>
        <v>13</v>
      </c>
      <c r="AI30" s="17"/>
      <c r="AL30" s="5"/>
      <c r="AN30" s="5"/>
    </row>
    <row r="31" spans="1:53" x14ac:dyDescent="0.3">
      <c r="A31" s="13" t="s">
        <v>137</v>
      </c>
      <c r="B31" s="13" cm="1">
        <f t="array" ref="B31">SUM(IF(ISNUMBER(SEARCH("Otras publicaciones seriadas",LOWER(TRIM($J$2:$J$21)))),1,0))</f>
        <v>3</v>
      </c>
      <c r="E31" s="13" t="s">
        <v>2671</v>
      </c>
      <c r="F31" s="43" cm="1">
        <f t="array" ref="F31">SUM(IF(ISNUMBER(SEARCH("Siglo XVI",LOWER(TRIM($K$2:$K$21)))),1,0))</f>
        <v>3</v>
      </c>
      <c r="H31" s="13" t="s">
        <v>110</v>
      </c>
      <c r="I31" s="13" cm="1">
        <f t="array" ref="I31">SUM(IF(ISNUMBER(SEARCH("Bellas artes. Espectáculos. Deportes",LOWER(TRIM($N$2:$N$21)))),1,0))</f>
        <v>3</v>
      </c>
      <c r="K31" s="13" t="s">
        <v>2741</v>
      </c>
      <c r="L31" s="13" cm="1">
        <f t="array" ref="L31">SUM(IF(ISNUMBER(SEARCH("Inglés",LOWER(TRIM($P$2:$P$21)))),1,0))</f>
        <v>3</v>
      </c>
      <c r="W31" s="1" t="s">
        <v>118</v>
      </c>
      <c r="X31" s="13" cm="1">
        <f t="array" ref="X31">SUM(IF(ISNUMBER(SEARCH("TIFF",LOWER(TRIM($AT$2:$AU$21)))),1,0))</f>
        <v>6</v>
      </c>
      <c r="AI31" s="17"/>
      <c r="AL31" s="5"/>
      <c r="AN31" s="5"/>
    </row>
    <row r="32" spans="1:53" x14ac:dyDescent="0.3">
      <c r="A32" s="13" t="s">
        <v>2660</v>
      </c>
      <c r="B32" s="13" cm="1">
        <f t="array" ref="B32">SUM(IF(ISNUMBER(SEARCH("Impresos antiguos del Siglo XVI al XVIII",LOWER(TRIM($J$2:$J$21)))),1,0))</f>
        <v>1</v>
      </c>
      <c r="E32" s="13" t="s">
        <v>2672</v>
      </c>
      <c r="F32" s="43" cm="1">
        <f t="array" ref="F32">SUM(IF(ISNUMBER(SEARCH("Siglo XV",LOWER(TRIM($K$2:$K$21)))),1,0))</f>
        <v>3</v>
      </c>
      <c r="H32" s="13" t="s">
        <v>2675</v>
      </c>
      <c r="I32" s="13" cm="1">
        <f t="array" ref="I32">SUM(IF(ISNUMBER(SEARCH("GEneralidades",LOWER(TRIM($N$2:$N$21)))),1,0))</f>
        <v>8</v>
      </c>
      <c r="K32" s="13" t="s">
        <v>223</v>
      </c>
      <c r="L32" s="13" cm="1">
        <f t="array" ref="L32">SUM(IF(ISNUMBER(SEARCH("Latín",LOWER(TRIM($P$2:$P$21)))),1,0))</f>
        <v>1</v>
      </c>
      <c r="N32" s="118" t="s">
        <v>2775</v>
      </c>
      <c r="O32" s="118"/>
      <c r="AI32" s="17"/>
      <c r="AL32" s="5"/>
      <c r="AN32" s="5"/>
    </row>
    <row r="33" spans="1:40" x14ac:dyDescent="0.3">
      <c r="A33" s="13" t="s">
        <v>2661</v>
      </c>
      <c r="B33" s="13" cm="1">
        <f t="array" ref="B33">SUM(IF(ISNUMBER(SEARCH("Grabados, dibujos y láminas",LOWER(TRIM($J$2:$J$21)))),1,0))</f>
        <v>2</v>
      </c>
      <c r="E33" s="13" t="s">
        <v>2673</v>
      </c>
      <c r="F33" s="43" cm="1">
        <f t="array" ref="F33">SUM(IF(ISNUMBER(SEARCH("Anteriores",LOWER(TRIM($K$2:$K$21)))),1,0))</f>
        <v>0</v>
      </c>
      <c r="H33" s="13" t="s">
        <v>230</v>
      </c>
      <c r="I33" s="13" cm="1">
        <f t="array" ref="I33">SUM(IF(ISNUMBER(SEARCH("Geografía. Biografías",LOWER(TRIM($N$2:$N$21)))),1,0))</f>
        <v>4</v>
      </c>
      <c r="K33" s="13" t="s">
        <v>127</v>
      </c>
      <c r="L33" s="13" cm="1">
        <f t="array" ref="L33">SUM(IF(ISNUMBER(SEARCH("Otras",LOWER(TRIM($P$2:$P$21)))),1,0))</f>
        <v>1</v>
      </c>
      <c r="N33" s="51" t="s">
        <v>2774</v>
      </c>
      <c r="O33" s="51" t="s">
        <v>2658</v>
      </c>
      <c r="AI33" s="17"/>
      <c r="AL33" s="5"/>
      <c r="AN33" s="5"/>
    </row>
    <row r="34" spans="1:40" x14ac:dyDescent="0.3">
      <c r="A34" s="13" t="s">
        <v>2662</v>
      </c>
      <c r="B34" s="13" cm="1">
        <f t="array" ref="B34">SUM(IF(ISNUMBER(SEARCH("Material cartográfico",LOWER(TRIM($J$2:$J$21)))),1,0))</f>
        <v>1</v>
      </c>
      <c r="E34" s="13" t="s">
        <v>123</v>
      </c>
      <c r="F34" s="43" cm="1">
        <f t="array" ref="F34">SUM(IF(ISNUMBER(SEARCH("Sin datos",LOWER(TRIM($K$2:$K$21)))),1,0))</f>
        <v>4</v>
      </c>
      <c r="H34" s="13" t="s">
        <v>127</v>
      </c>
      <c r="I34" s="13" cm="1">
        <f t="array" ref="I34">SUM(IF(ISNUMBER(SEARCH("Otras",LOWER(TRIM($N$2:$N$21)))),1,0))</f>
        <v>8</v>
      </c>
      <c r="K34" s="13" t="s">
        <v>123</v>
      </c>
      <c r="L34" s="13" cm="1">
        <f t="array" ref="L34">SUM(IF(ISNUMBER(SEARCH("Sin datos",LOWER(TRIM($P$2:$P$21)))),1,0))</f>
        <v>5</v>
      </c>
      <c r="N34" s="1" t="s">
        <v>1278</v>
      </c>
      <c r="O34" s="13" cm="1">
        <f t="array" ref="O34">SUM(IF(ISNUMBER(SEARCH("Filemaker",LOWER(TRIM($Z$2:$Z$21)))),1,0))</f>
        <v>1</v>
      </c>
      <c r="AI34" s="17"/>
      <c r="AL34" s="5"/>
      <c r="AN34" s="5"/>
    </row>
    <row r="35" spans="1:40" x14ac:dyDescent="0.3">
      <c r="A35" s="13" t="s">
        <v>131</v>
      </c>
      <c r="B35" s="13" cm="1">
        <f t="array" ref="B35">SUM(IF(ISNUMBER(SEARCH("Material fotográfico",LOWER(TRIM($J$2:$J$21)))),1,0))</f>
        <v>3</v>
      </c>
      <c r="H35" s="13" t="s">
        <v>123</v>
      </c>
      <c r="I35" s="13" cm="1">
        <f t="array" ref="I35">SUM(IF(ISNUMBER(SEARCH("Sin datos",LOWER(TRIM($N$2:$N$21)))),1,0))</f>
        <v>5</v>
      </c>
      <c r="AI35" s="17"/>
      <c r="AL35" s="5"/>
      <c r="AN35" s="5"/>
    </row>
    <row r="36" spans="1:40" x14ac:dyDescent="0.3">
      <c r="A36" s="13" t="s">
        <v>108</v>
      </c>
      <c r="B36" s="13" cm="1">
        <f t="array" ref="B36">SUM(IF(ISNUMBER(SEARCH("Música impresa o manuscrita",LOWER(TRIM($J$2:$J$21)))),1,0))</f>
        <v>1</v>
      </c>
      <c r="AI36" s="17"/>
      <c r="AL36" s="5"/>
      <c r="AN36" s="5"/>
    </row>
    <row r="37" spans="1:40" x14ac:dyDescent="0.3">
      <c r="A37" s="13" t="s">
        <v>2663</v>
      </c>
      <c r="B37" s="13" cm="1">
        <f t="array" ref="B37">SUM(IF(ISNUMBER(SEARCH("Material sonoro",LOWER(TRIM($J$2:$J$21)))),1,0))</f>
        <v>3</v>
      </c>
      <c r="AI37" s="17"/>
      <c r="AL37" s="5"/>
      <c r="AN37" s="5"/>
    </row>
    <row r="38" spans="1:40" x14ac:dyDescent="0.3">
      <c r="A38" s="13" t="s">
        <v>2664</v>
      </c>
      <c r="B38" s="13" cm="1">
        <f t="array" ref="B38">SUM(IF(ISNUMBER(SEARCH("Material audiovisual",LOWER(TRIM($J$2:$J$21)))),1,0))</f>
        <v>3</v>
      </c>
      <c r="AI38" s="17"/>
      <c r="AL38" s="5"/>
      <c r="AN38" s="5"/>
    </row>
    <row r="39" spans="1:40" x14ac:dyDescent="0.3">
      <c r="A39" s="13" t="s">
        <v>2665</v>
      </c>
      <c r="B39" s="13" cm="1">
        <f t="array" ref="B39">SUM(IF(ISNUMBER(SEARCH("Impresos antiguos del Siglo XVI al XVIII",LOWER(TRIM($J$2:$J$21)))),1,0))</f>
        <v>1</v>
      </c>
      <c r="AI39" s="17"/>
      <c r="AL39" s="5"/>
      <c r="AN39" s="5"/>
    </row>
    <row r="40" spans="1:40" x14ac:dyDescent="0.3">
      <c r="A40" s="13" t="s">
        <v>2666</v>
      </c>
      <c r="B40" s="13" cm="1">
        <f t="array" ref="B40">SUM(IF(ISNUMBER(SEARCH("Ephemera (naipes, calendarios, cromos, etc.)",LOWER(TRIM($J$2:$J$21)))),1,0))</f>
        <v>0</v>
      </c>
      <c r="AI40" s="17"/>
      <c r="AL40" s="5"/>
      <c r="AN40" s="5"/>
    </row>
    <row r="41" spans="1:40" x14ac:dyDescent="0.3">
      <c r="A41" s="13" t="s">
        <v>126</v>
      </c>
      <c r="B41" s="13" cm="1">
        <f t="array" ref="B41">SUM(IF(ISNUMBER(SEARCH("Otros",LOWER(TRIM($J$2:$J$21)))),1,0))</f>
        <v>7</v>
      </c>
      <c r="AI41" s="17"/>
      <c r="AL41" s="5"/>
      <c r="AN41" s="5"/>
    </row>
    <row r="42" spans="1:40" x14ac:dyDescent="0.3">
      <c r="A42" s="13" t="s">
        <v>123</v>
      </c>
      <c r="B42" s="13" cm="1">
        <f t="array" ref="B42">SUM(IF(ISNUMBER(SEARCH("Sin datos",LOWER(TRIM($J$2:$J$21)))),1,0))</f>
        <v>5</v>
      </c>
      <c r="AI42" s="17"/>
      <c r="AL42" s="5"/>
      <c r="AN42" s="5"/>
    </row>
    <row r="43" spans="1:40" x14ac:dyDescent="0.3">
      <c r="AI43" s="17"/>
      <c r="AL43" s="5"/>
      <c r="AN43" s="5"/>
    </row>
    <row r="44" spans="1:40" x14ac:dyDescent="0.3">
      <c r="AI44" s="17"/>
      <c r="AL44" s="5"/>
      <c r="AN44" s="5"/>
    </row>
    <row r="45" spans="1:40" x14ac:dyDescent="0.3">
      <c r="AI45" s="17"/>
      <c r="AL45" s="5"/>
      <c r="AN45" s="5"/>
    </row>
    <row r="46" spans="1:40" x14ac:dyDescent="0.3">
      <c r="AI46" s="17"/>
      <c r="AL46" s="5"/>
      <c r="AN46" s="5"/>
    </row>
    <row r="47" spans="1:40" x14ac:dyDescent="0.3">
      <c r="AI47" s="17"/>
      <c r="AL47" s="5"/>
      <c r="AN47" s="5"/>
    </row>
    <row r="48" spans="1:40" x14ac:dyDescent="0.3">
      <c r="AI48" s="17"/>
      <c r="AL48" s="5"/>
      <c r="AN48" s="5"/>
    </row>
    <row r="49" spans="1:50" x14ac:dyDescent="0.3">
      <c r="AI49" s="17"/>
      <c r="AL49" s="5"/>
      <c r="AN49" s="5"/>
    </row>
    <row r="50" spans="1:50" x14ac:dyDescent="0.3">
      <c r="AI50" s="17"/>
      <c r="AL50" s="5"/>
      <c r="AN50" s="5"/>
    </row>
    <row r="51" spans="1:50" x14ac:dyDescent="0.3">
      <c r="AI51" s="17"/>
      <c r="AL51" s="5"/>
      <c r="AN51" s="5"/>
    </row>
    <row r="52" spans="1:50" x14ac:dyDescent="0.3">
      <c r="AI52" s="17"/>
      <c r="AL52" s="5"/>
      <c r="AN52" s="5"/>
    </row>
    <row r="53" spans="1:50" x14ac:dyDescent="0.3">
      <c r="AI53" s="17"/>
      <c r="AL53" s="5"/>
      <c r="AN53" s="5"/>
    </row>
    <row r="54" spans="1:50" x14ac:dyDescent="0.3">
      <c r="AI54" s="17"/>
      <c r="AL54" s="5"/>
      <c r="AN54" s="5"/>
    </row>
    <row r="55" spans="1:50" x14ac:dyDescent="0.3">
      <c r="AI55" s="17"/>
      <c r="AL55" s="5"/>
      <c r="AN55" s="5"/>
    </row>
    <row r="56" spans="1:50" x14ac:dyDescent="0.3">
      <c r="AI56" s="17"/>
      <c r="AL56" s="5"/>
      <c r="AN56" s="5"/>
    </row>
    <row r="57" spans="1:50" x14ac:dyDescent="0.3">
      <c r="AI57" s="17"/>
      <c r="AL57" s="5"/>
      <c r="AN57" s="5"/>
    </row>
    <row r="58" spans="1:50" x14ac:dyDescent="0.3">
      <c r="AI58" s="17"/>
      <c r="AL58" s="5"/>
      <c r="AN58" s="5"/>
    </row>
    <row r="59" spans="1:50" x14ac:dyDescent="0.3">
      <c r="AI59" s="17"/>
      <c r="AL59" s="5"/>
      <c r="AN59" s="5"/>
    </row>
    <row r="60" spans="1:50" s="17" customFormat="1" x14ac:dyDescent="0.3">
      <c r="A60" s="5"/>
      <c r="B60" s="5"/>
      <c r="C60" s="5"/>
      <c r="D60" s="5"/>
      <c r="E60" s="5"/>
      <c r="F60" s="44"/>
      <c r="G60" s="5"/>
      <c r="H60" s="5"/>
      <c r="I60" s="5"/>
      <c r="J60" s="5"/>
      <c r="K60" s="5"/>
      <c r="L60" s="5"/>
      <c r="N60" s="5"/>
      <c r="O60" s="5"/>
      <c r="P60" s="5"/>
      <c r="Q60" s="5"/>
      <c r="R60" s="5"/>
      <c r="S60" s="5"/>
      <c r="T60" s="5"/>
      <c r="U60" s="5"/>
      <c r="V60" s="5"/>
      <c r="W60" s="5"/>
      <c r="X60" s="5"/>
      <c r="Y60" s="5"/>
      <c r="Z60" s="5"/>
      <c r="AA60" s="5"/>
      <c r="AB60" s="5"/>
      <c r="AC60" s="5"/>
      <c r="AD60" s="5"/>
      <c r="AE60" s="5"/>
      <c r="AF60" s="5"/>
      <c r="AG60" s="5"/>
      <c r="AJ60" s="5"/>
      <c r="AL60" s="5"/>
      <c r="AM60" s="5"/>
      <c r="AN60" s="5"/>
      <c r="AO60" s="5"/>
      <c r="AP60" s="5"/>
      <c r="AQ60" s="5"/>
      <c r="AR60" s="5"/>
      <c r="AS60" s="5"/>
      <c r="AT60" s="5"/>
      <c r="AU60" s="5"/>
      <c r="AV60" s="5"/>
      <c r="AW60" s="5"/>
      <c r="AX60" s="5"/>
    </row>
    <row r="61" spans="1:50" s="17" customFormat="1" x14ac:dyDescent="0.3">
      <c r="A61" s="5"/>
      <c r="B61" s="5"/>
      <c r="C61" s="5"/>
      <c r="D61" s="5"/>
      <c r="E61" s="5"/>
      <c r="F61" s="44"/>
      <c r="G61" s="5"/>
      <c r="H61" s="5"/>
      <c r="I61" s="5"/>
      <c r="J61" s="5"/>
      <c r="K61" s="5"/>
      <c r="L61" s="5"/>
      <c r="N61" s="5"/>
      <c r="O61" s="5"/>
      <c r="P61" s="5"/>
      <c r="Q61" s="5"/>
      <c r="R61" s="5"/>
      <c r="S61" s="5"/>
      <c r="T61" s="5"/>
      <c r="U61" s="5"/>
      <c r="V61" s="5"/>
      <c r="W61" s="5"/>
      <c r="X61" s="5"/>
      <c r="Y61" s="5"/>
      <c r="Z61" s="5"/>
      <c r="AA61" s="5"/>
      <c r="AB61" s="5"/>
      <c r="AC61" s="5"/>
      <c r="AD61" s="5"/>
      <c r="AE61" s="5"/>
      <c r="AF61" s="5"/>
      <c r="AG61" s="5"/>
      <c r="AJ61" s="5"/>
      <c r="AL61" s="5"/>
      <c r="AM61" s="5"/>
      <c r="AN61" s="5"/>
      <c r="AO61" s="5"/>
      <c r="AP61" s="5"/>
      <c r="AQ61" s="5"/>
      <c r="AR61" s="5"/>
      <c r="AS61" s="5"/>
      <c r="AT61" s="5"/>
      <c r="AU61" s="5"/>
      <c r="AV61" s="5"/>
      <c r="AW61" s="5"/>
      <c r="AX61" s="5"/>
    </row>
    <row r="62" spans="1:50" s="17" customFormat="1" x14ac:dyDescent="0.3">
      <c r="A62" s="5"/>
      <c r="B62" s="5"/>
      <c r="C62" s="5"/>
      <c r="D62" s="5"/>
      <c r="E62" s="5"/>
      <c r="F62" s="44"/>
      <c r="G62" s="5"/>
      <c r="H62" s="5"/>
      <c r="I62" s="5"/>
      <c r="J62" s="5"/>
      <c r="K62" s="5"/>
      <c r="L62" s="5"/>
      <c r="N62" s="5"/>
      <c r="O62" s="5"/>
      <c r="P62" s="5"/>
      <c r="Q62" s="5"/>
      <c r="R62" s="5"/>
      <c r="S62" s="5"/>
      <c r="T62" s="5"/>
      <c r="U62" s="5"/>
      <c r="V62" s="5"/>
      <c r="W62" s="5"/>
      <c r="X62" s="5"/>
      <c r="Y62" s="5"/>
      <c r="Z62" s="5"/>
      <c r="AA62" s="5"/>
      <c r="AB62" s="5"/>
      <c r="AC62" s="5"/>
      <c r="AD62" s="5"/>
      <c r="AE62" s="5"/>
      <c r="AF62" s="5"/>
      <c r="AG62" s="5"/>
      <c r="AJ62" s="5"/>
      <c r="AL62" s="5"/>
      <c r="AM62" s="5"/>
      <c r="AN62" s="5"/>
      <c r="AO62" s="5"/>
      <c r="AP62" s="5"/>
      <c r="AQ62" s="5"/>
      <c r="AR62" s="5"/>
      <c r="AS62" s="5"/>
      <c r="AT62" s="5"/>
      <c r="AU62" s="5"/>
      <c r="AV62" s="5"/>
      <c r="AW62" s="5"/>
      <c r="AX62" s="5"/>
    </row>
    <row r="63" spans="1:50" s="17" customFormat="1" x14ac:dyDescent="0.3">
      <c r="A63" s="5"/>
      <c r="B63" s="5"/>
      <c r="C63" s="5"/>
      <c r="D63" s="5"/>
      <c r="E63" s="5"/>
      <c r="F63" s="44"/>
      <c r="G63" s="5"/>
      <c r="H63" s="5"/>
      <c r="I63" s="5"/>
      <c r="J63" s="5"/>
      <c r="K63" s="5"/>
      <c r="L63" s="5"/>
      <c r="N63" s="5"/>
      <c r="O63" s="5"/>
      <c r="P63" s="5"/>
      <c r="Q63" s="5"/>
      <c r="R63" s="5"/>
      <c r="S63" s="5"/>
      <c r="T63" s="5"/>
      <c r="U63" s="5"/>
      <c r="V63" s="5"/>
      <c r="W63" s="5"/>
      <c r="X63" s="5"/>
      <c r="Y63" s="5"/>
      <c r="Z63" s="5"/>
      <c r="AA63" s="5"/>
      <c r="AB63" s="5"/>
      <c r="AC63" s="5"/>
      <c r="AD63" s="5"/>
      <c r="AE63" s="5"/>
      <c r="AF63" s="5"/>
      <c r="AG63" s="5"/>
      <c r="AJ63" s="5"/>
      <c r="AL63" s="5"/>
      <c r="AM63" s="5"/>
      <c r="AN63" s="5"/>
      <c r="AO63" s="5"/>
      <c r="AP63" s="5"/>
      <c r="AQ63" s="5"/>
      <c r="AR63" s="5"/>
      <c r="AS63" s="5"/>
      <c r="AT63" s="5"/>
      <c r="AU63" s="5"/>
      <c r="AV63" s="5"/>
      <c r="AW63" s="5"/>
      <c r="AX63" s="5"/>
    </row>
    <row r="64" spans="1:50" s="17" customFormat="1" x14ac:dyDescent="0.3">
      <c r="A64" s="5"/>
      <c r="B64" s="5"/>
      <c r="C64" s="5"/>
      <c r="D64" s="5"/>
      <c r="E64" s="5"/>
      <c r="F64" s="44"/>
      <c r="G64" s="5"/>
      <c r="H64" s="5"/>
      <c r="I64" s="5"/>
      <c r="J64" s="5"/>
      <c r="K64" s="5"/>
      <c r="L64" s="5"/>
      <c r="N64" s="5"/>
      <c r="O64" s="5"/>
      <c r="P64" s="5"/>
      <c r="Q64" s="5"/>
      <c r="R64" s="5"/>
      <c r="S64" s="5"/>
      <c r="T64" s="5"/>
      <c r="U64" s="5"/>
      <c r="V64" s="5"/>
      <c r="W64" s="5"/>
      <c r="X64" s="5"/>
      <c r="Y64" s="5"/>
      <c r="Z64" s="5"/>
      <c r="AA64" s="5"/>
      <c r="AB64" s="5"/>
      <c r="AC64" s="5"/>
      <c r="AD64" s="5"/>
      <c r="AE64" s="5"/>
      <c r="AF64" s="5"/>
      <c r="AG64" s="5"/>
      <c r="AJ64" s="5"/>
      <c r="AL64" s="5"/>
      <c r="AM64" s="5"/>
      <c r="AN64" s="5"/>
      <c r="AO64" s="5"/>
      <c r="AP64" s="5"/>
      <c r="AQ64" s="5"/>
      <c r="AR64" s="5"/>
      <c r="AS64" s="5"/>
      <c r="AT64" s="5"/>
      <c r="AU64" s="5"/>
      <c r="AV64" s="5"/>
      <c r="AW64" s="5"/>
      <c r="AX64" s="5"/>
    </row>
    <row r="65" spans="1:53" s="17" customFormat="1" x14ac:dyDescent="0.3">
      <c r="A65" s="5"/>
      <c r="B65" s="5"/>
      <c r="C65" s="5"/>
      <c r="D65" s="5"/>
      <c r="E65" s="5"/>
      <c r="F65" s="44"/>
      <c r="G65" s="5"/>
      <c r="H65" s="5"/>
      <c r="I65" s="5"/>
      <c r="J65" s="5"/>
      <c r="K65" s="5"/>
      <c r="L65" s="5"/>
      <c r="N65" s="5"/>
      <c r="O65" s="5"/>
      <c r="P65" s="5"/>
      <c r="Q65" s="5"/>
      <c r="R65" s="5"/>
      <c r="S65" s="5"/>
      <c r="T65" s="5"/>
      <c r="U65" s="5"/>
      <c r="V65" s="5"/>
      <c r="W65" s="5"/>
      <c r="X65" s="5"/>
      <c r="Y65" s="5"/>
      <c r="Z65" s="5"/>
      <c r="AA65" s="5"/>
      <c r="AB65" s="5"/>
      <c r="AC65" s="5"/>
      <c r="AD65" s="5"/>
      <c r="AE65" s="5"/>
      <c r="AF65" s="5"/>
      <c r="AG65" s="5"/>
      <c r="AJ65" s="5"/>
      <c r="AL65" s="5"/>
      <c r="AM65" s="5"/>
      <c r="AN65" s="5"/>
      <c r="AO65" s="5"/>
      <c r="AP65" s="5"/>
      <c r="AQ65" s="5"/>
      <c r="AR65" s="5"/>
      <c r="AS65" s="5"/>
      <c r="AT65" s="5"/>
      <c r="AU65" s="5"/>
      <c r="AV65" s="5"/>
      <c r="AW65" s="5"/>
      <c r="AX65" s="5"/>
    </row>
    <row r="66" spans="1:53" s="17" customFormat="1" x14ac:dyDescent="0.3">
      <c r="A66" s="5"/>
      <c r="B66" s="5"/>
      <c r="C66" s="5"/>
      <c r="D66" s="5"/>
      <c r="E66" s="5"/>
      <c r="F66" s="44"/>
      <c r="G66" s="5"/>
      <c r="H66" s="5"/>
      <c r="I66" s="5"/>
      <c r="J66" s="5"/>
      <c r="K66" s="5"/>
      <c r="L66" s="5"/>
      <c r="N66" s="5"/>
      <c r="O66" s="5"/>
      <c r="P66" s="5"/>
      <c r="Q66" s="5"/>
      <c r="R66" s="5"/>
      <c r="S66" s="5"/>
      <c r="T66" s="5"/>
      <c r="U66" s="5"/>
      <c r="V66" s="5"/>
      <c r="W66" s="5"/>
      <c r="X66" s="5"/>
      <c r="Y66" s="5"/>
      <c r="Z66" s="5"/>
      <c r="AA66" s="5"/>
      <c r="AB66" s="5"/>
      <c r="AC66" s="5"/>
      <c r="AD66" s="5"/>
      <c r="AE66" s="5"/>
      <c r="AF66" s="5"/>
      <c r="AG66" s="5"/>
      <c r="AJ66" s="5"/>
      <c r="AL66" s="5"/>
      <c r="AM66" s="5"/>
      <c r="AN66" s="5"/>
      <c r="AO66" s="5"/>
      <c r="AP66" s="5"/>
      <c r="AQ66" s="5"/>
      <c r="AR66" s="5"/>
      <c r="AS66" s="5"/>
      <c r="AT66" s="5"/>
      <c r="AU66" s="5"/>
      <c r="AV66" s="5"/>
      <c r="AW66" s="5"/>
      <c r="AX66" s="5"/>
    </row>
    <row r="67" spans="1:53" s="17" customFormat="1" x14ac:dyDescent="0.3">
      <c r="A67" s="5"/>
      <c r="B67" s="5"/>
      <c r="C67" s="5"/>
      <c r="D67" s="5"/>
      <c r="E67" s="5"/>
      <c r="F67" s="44"/>
      <c r="G67" s="5"/>
      <c r="H67" s="5"/>
      <c r="I67" s="5"/>
      <c r="J67" s="5"/>
      <c r="K67" s="5"/>
      <c r="L67" s="5"/>
      <c r="N67" s="5"/>
      <c r="O67" s="5"/>
      <c r="P67" s="5"/>
      <c r="Q67" s="5"/>
      <c r="R67" s="5"/>
      <c r="S67" s="5"/>
      <c r="T67" s="5"/>
      <c r="U67" s="5"/>
      <c r="V67" s="5"/>
      <c r="W67" s="5"/>
      <c r="X67" s="5"/>
      <c r="Y67" s="5"/>
      <c r="Z67" s="5"/>
      <c r="AA67" s="5"/>
      <c r="AB67" s="5"/>
      <c r="AC67" s="5"/>
      <c r="AD67" s="5"/>
      <c r="AE67" s="5"/>
      <c r="AF67" s="5"/>
      <c r="AG67" s="5"/>
      <c r="AJ67" s="5"/>
      <c r="AL67" s="5"/>
      <c r="AM67" s="5"/>
      <c r="AN67" s="5"/>
      <c r="AO67" s="5"/>
      <c r="AP67" s="5"/>
      <c r="AQ67" s="5"/>
      <c r="AR67" s="5"/>
      <c r="AS67" s="5"/>
      <c r="AT67" s="5"/>
      <c r="AU67" s="5"/>
      <c r="AV67" s="5"/>
      <c r="AW67" s="5"/>
      <c r="AX67" s="5"/>
    </row>
    <row r="68" spans="1:53" s="17" customFormat="1" x14ac:dyDescent="0.3">
      <c r="A68" s="5"/>
      <c r="B68" s="5"/>
      <c r="C68" s="5"/>
      <c r="D68" s="5"/>
      <c r="E68" s="5"/>
      <c r="F68" s="44"/>
      <c r="G68" s="5"/>
      <c r="H68" s="5"/>
      <c r="I68" s="5"/>
      <c r="J68" s="5"/>
      <c r="K68" s="5"/>
      <c r="L68" s="5"/>
      <c r="N68" s="5"/>
      <c r="O68" s="5"/>
      <c r="P68" s="5"/>
      <c r="Q68" s="5"/>
      <c r="R68" s="5"/>
      <c r="S68" s="5"/>
      <c r="T68" s="5"/>
      <c r="U68" s="5"/>
      <c r="V68" s="5"/>
      <c r="W68" s="5"/>
      <c r="X68" s="5"/>
      <c r="Y68" s="5"/>
      <c r="Z68" s="5"/>
      <c r="AA68" s="5"/>
      <c r="AB68" s="5"/>
      <c r="AC68" s="5"/>
      <c r="AD68" s="5"/>
      <c r="AE68" s="5"/>
      <c r="AF68" s="5"/>
      <c r="AG68" s="5"/>
      <c r="AJ68" s="5"/>
      <c r="AL68" s="5"/>
      <c r="AM68" s="5"/>
      <c r="AN68" s="5"/>
      <c r="AO68" s="5"/>
      <c r="AP68" s="5"/>
      <c r="AQ68" s="5"/>
      <c r="AR68" s="5"/>
      <c r="AS68" s="5"/>
      <c r="AT68" s="5"/>
      <c r="AU68" s="5"/>
      <c r="AV68" s="5"/>
      <c r="AW68" s="5"/>
      <c r="AX68" s="5"/>
    </row>
    <row r="69" spans="1:53" s="17" customFormat="1" x14ac:dyDescent="0.3">
      <c r="A69" s="5"/>
      <c r="B69" s="5"/>
      <c r="C69" s="5"/>
      <c r="D69" s="5"/>
      <c r="E69" s="5"/>
      <c r="F69" s="44"/>
      <c r="G69" s="5"/>
      <c r="H69" s="5"/>
      <c r="I69" s="5"/>
      <c r="J69" s="5"/>
      <c r="K69" s="5"/>
      <c r="L69" s="5"/>
      <c r="N69" s="5"/>
      <c r="O69" s="5"/>
      <c r="P69" s="5"/>
      <c r="Q69" s="5"/>
      <c r="R69" s="5"/>
      <c r="S69" s="5"/>
      <c r="T69" s="5"/>
      <c r="U69" s="5"/>
      <c r="V69" s="5"/>
      <c r="W69" s="5"/>
      <c r="X69" s="5"/>
      <c r="Y69" s="5"/>
      <c r="Z69" s="5"/>
      <c r="AA69" s="5"/>
      <c r="AB69" s="5"/>
      <c r="AC69" s="5"/>
      <c r="AD69" s="5"/>
      <c r="AE69" s="5"/>
      <c r="AF69" s="5"/>
      <c r="AG69" s="5"/>
      <c r="AJ69" s="5"/>
      <c r="AL69" s="5"/>
      <c r="AM69" s="5"/>
      <c r="AN69" s="5"/>
      <c r="AO69" s="5"/>
      <c r="AP69" s="5"/>
      <c r="AQ69" s="5"/>
      <c r="AR69" s="5"/>
      <c r="AS69" s="5"/>
      <c r="AT69" s="5"/>
      <c r="AU69" s="5"/>
      <c r="AV69" s="5"/>
      <c r="AW69" s="5"/>
      <c r="AX69" s="5"/>
    </row>
    <row r="70" spans="1:53" s="17" customFormat="1" x14ac:dyDescent="0.3">
      <c r="A70" s="5"/>
      <c r="B70" s="5"/>
      <c r="C70" s="5"/>
      <c r="D70" s="5"/>
      <c r="E70" s="5"/>
      <c r="F70" s="44"/>
      <c r="G70" s="5"/>
      <c r="H70" s="5"/>
      <c r="I70" s="5"/>
      <c r="J70" s="5"/>
      <c r="K70" s="5"/>
      <c r="L70" s="5"/>
      <c r="N70" s="5"/>
      <c r="O70" s="5"/>
      <c r="P70" s="5"/>
      <c r="Q70" s="5"/>
      <c r="R70" s="5"/>
      <c r="S70" s="5"/>
      <c r="T70" s="5"/>
      <c r="U70" s="5"/>
      <c r="V70" s="5"/>
      <c r="W70" s="5"/>
      <c r="X70" s="5"/>
      <c r="Y70" s="5"/>
      <c r="Z70" s="5"/>
      <c r="AA70" s="5"/>
      <c r="AB70" s="5"/>
      <c r="AC70" s="5"/>
      <c r="AD70" s="5"/>
      <c r="AE70" s="5"/>
      <c r="AF70" s="5"/>
      <c r="AG70" s="5"/>
      <c r="AI70" s="5"/>
      <c r="AJ70" s="5"/>
      <c r="AM70" s="5"/>
      <c r="AO70" s="5"/>
      <c r="AP70" s="5"/>
      <c r="AQ70" s="5"/>
      <c r="AR70" s="5"/>
      <c r="AS70" s="5"/>
      <c r="AT70" s="5"/>
      <c r="AU70" s="5"/>
      <c r="AV70" s="5"/>
      <c r="AW70" s="5"/>
      <c r="AX70" s="5"/>
      <c r="AY70" s="5"/>
      <c r="AZ70" s="5"/>
      <c r="BA70" s="5"/>
    </row>
    <row r="71" spans="1:53" s="17" customFormat="1" x14ac:dyDescent="0.3">
      <c r="A71" s="5"/>
      <c r="B71" s="5"/>
      <c r="C71" s="5"/>
      <c r="D71" s="5"/>
      <c r="E71" s="5"/>
      <c r="F71" s="44"/>
      <c r="G71" s="5"/>
      <c r="H71" s="5"/>
      <c r="I71" s="5"/>
      <c r="J71" s="5"/>
      <c r="K71" s="5"/>
      <c r="L71" s="5"/>
      <c r="N71" s="5"/>
      <c r="O71" s="5"/>
      <c r="P71" s="5"/>
      <c r="Q71" s="5"/>
      <c r="R71" s="5"/>
      <c r="S71" s="5"/>
      <c r="T71" s="5"/>
      <c r="U71" s="5"/>
      <c r="V71" s="5"/>
      <c r="W71" s="5"/>
      <c r="X71" s="5"/>
      <c r="Y71" s="5"/>
      <c r="Z71" s="5"/>
      <c r="AA71" s="5"/>
      <c r="AB71" s="5"/>
      <c r="AC71" s="5"/>
      <c r="AD71" s="5"/>
      <c r="AE71" s="5"/>
      <c r="AF71" s="5"/>
      <c r="AG71" s="5"/>
      <c r="AI71" s="5"/>
      <c r="AJ71" s="5"/>
      <c r="AM71" s="5"/>
      <c r="AO71" s="5"/>
      <c r="AP71" s="5"/>
      <c r="AQ71" s="5"/>
      <c r="AR71" s="5"/>
      <c r="AS71" s="5"/>
      <c r="AT71" s="5"/>
      <c r="AU71" s="5"/>
      <c r="AV71" s="5"/>
      <c r="AW71" s="5"/>
      <c r="AX71" s="5"/>
      <c r="AY71" s="5"/>
      <c r="AZ71" s="5"/>
      <c r="BA71" s="5"/>
    </row>
    <row r="72" spans="1:53" s="17" customFormat="1" x14ac:dyDescent="0.3">
      <c r="A72" s="5"/>
      <c r="B72" s="5"/>
      <c r="C72" s="5"/>
      <c r="D72" s="5"/>
      <c r="E72" s="5"/>
      <c r="F72" s="44"/>
      <c r="G72" s="5"/>
      <c r="H72" s="5"/>
      <c r="I72" s="5"/>
      <c r="J72" s="5"/>
      <c r="K72" s="5"/>
      <c r="L72" s="5"/>
      <c r="N72" s="5"/>
      <c r="O72" s="5"/>
      <c r="P72" s="5"/>
      <c r="Q72" s="5"/>
      <c r="R72" s="5"/>
      <c r="S72" s="5"/>
      <c r="T72" s="5"/>
      <c r="U72" s="5"/>
      <c r="V72" s="5"/>
      <c r="W72" s="5"/>
      <c r="X72" s="5"/>
      <c r="Y72" s="5"/>
      <c r="Z72" s="5"/>
      <c r="AA72" s="5"/>
      <c r="AB72" s="5"/>
      <c r="AC72" s="5"/>
      <c r="AD72" s="5"/>
      <c r="AE72" s="5"/>
      <c r="AF72" s="5"/>
      <c r="AG72" s="5"/>
      <c r="AI72" s="5"/>
      <c r="AJ72" s="5"/>
      <c r="AM72" s="5"/>
      <c r="AO72" s="5"/>
      <c r="AP72" s="5"/>
      <c r="AQ72" s="5"/>
      <c r="AR72" s="5"/>
      <c r="AS72" s="5"/>
      <c r="AT72" s="5"/>
      <c r="AU72" s="5"/>
      <c r="AV72" s="5"/>
      <c r="AW72" s="5"/>
      <c r="AX72" s="5"/>
      <c r="AY72" s="5"/>
      <c r="AZ72" s="5"/>
      <c r="BA72" s="5"/>
    </row>
    <row r="73" spans="1:53" s="17" customFormat="1" x14ac:dyDescent="0.3">
      <c r="A73" s="5"/>
      <c r="B73" s="5"/>
      <c r="C73" s="5"/>
      <c r="D73" s="5"/>
      <c r="E73" s="5"/>
      <c r="F73" s="44"/>
      <c r="G73" s="5"/>
      <c r="H73" s="5"/>
      <c r="I73" s="5"/>
      <c r="J73" s="5"/>
      <c r="K73" s="5"/>
      <c r="L73" s="5"/>
      <c r="N73" s="5"/>
      <c r="O73" s="5"/>
      <c r="P73" s="5"/>
      <c r="Q73" s="5"/>
      <c r="R73" s="5"/>
      <c r="S73" s="5"/>
      <c r="T73" s="5"/>
      <c r="U73" s="5"/>
      <c r="V73" s="5"/>
      <c r="W73" s="5"/>
      <c r="X73" s="5"/>
      <c r="Y73" s="5"/>
      <c r="Z73" s="5"/>
      <c r="AA73" s="5"/>
      <c r="AB73" s="5"/>
      <c r="AC73" s="5"/>
      <c r="AD73" s="5"/>
      <c r="AE73" s="5"/>
      <c r="AF73" s="5"/>
      <c r="AG73" s="5"/>
      <c r="AI73" s="5"/>
      <c r="AJ73" s="5"/>
      <c r="AM73" s="5"/>
      <c r="AO73" s="5"/>
      <c r="AP73" s="5"/>
      <c r="AQ73" s="5"/>
      <c r="AR73" s="5"/>
      <c r="AS73" s="5"/>
      <c r="AT73" s="5"/>
      <c r="AU73" s="5"/>
      <c r="AV73" s="5"/>
      <c r="AW73" s="5"/>
      <c r="AX73" s="5"/>
      <c r="AY73" s="5"/>
      <c r="AZ73" s="5"/>
      <c r="BA73" s="5"/>
    </row>
    <row r="74" spans="1:53" s="17" customFormat="1" x14ac:dyDescent="0.3">
      <c r="A74" s="5"/>
      <c r="B74" s="5"/>
      <c r="C74" s="5"/>
      <c r="D74" s="5"/>
      <c r="E74" s="5"/>
      <c r="F74" s="44"/>
      <c r="G74" s="5"/>
      <c r="H74" s="5"/>
      <c r="I74" s="5"/>
      <c r="J74" s="5"/>
      <c r="K74" s="5"/>
      <c r="L74" s="5"/>
      <c r="N74" s="5"/>
      <c r="O74" s="5"/>
      <c r="P74" s="5"/>
      <c r="Q74" s="5"/>
      <c r="R74" s="5"/>
      <c r="S74" s="5"/>
      <c r="T74" s="5"/>
      <c r="U74" s="5"/>
      <c r="V74" s="5"/>
      <c r="W74" s="5"/>
      <c r="X74" s="5"/>
      <c r="Y74" s="5"/>
      <c r="Z74" s="5"/>
      <c r="AA74" s="5"/>
      <c r="AB74" s="5"/>
      <c r="AC74" s="5"/>
      <c r="AD74" s="5"/>
      <c r="AE74" s="5"/>
      <c r="AF74" s="5"/>
      <c r="AG74" s="5"/>
      <c r="AI74" s="5"/>
      <c r="AJ74" s="5"/>
      <c r="AM74" s="5"/>
      <c r="AO74" s="5"/>
      <c r="AP74" s="5"/>
      <c r="AQ74" s="5"/>
      <c r="AR74" s="5"/>
      <c r="AS74" s="5"/>
      <c r="AT74" s="5"/>
      <c r="AU74" s="5"/>
      <c r="AV74" s="5"/>
      <c r="AW74" s="5"/>
      <c r="AX74" s="5"/>
      <c r="AY74" s="5"/>
      <c r="AZ74" s="5"/>
      <c r="BA74" s="5"/>
    </row>
    <row r="75" spans="1:53" s="17" customFormat="1" x14ac:dyDescent="0.3">
      <c r="A75" s="5"/>
      <c r="B75" s="5"/>
      <c r="C75" s="5"/>
      <c r="D75" s="5"/>
      <c r="E75" s="5"/>
      <c r="F75" s="44"/>
      <c r="G75" s="5"/>
      <c r="H75" s="5"/>
      <c r="I75" s="5"/>
      <c r="J75" s="5"/>
      <c r="K75" s="5"/>
      <c r="L75" s="5"/>
      <c r="N75" s="5"/>
      <c r="O75" s="5"/>
      <c r="P75" s="5"/>
      <c r="Q75" s="5"/>
      <c r="R75" s="5"/>
      <c r="S75" s="5"/>
      <c r="T75" s="5"/>
      <c r="U75" s="5"/>
      <c r="V75" s="5"/>
      <c r="W75" s="5"/>
      <c r="X75" s="5"/>
      <c r="Y75" s="5"/>
      <c r="Z75" s="5"/>
      <c r="AA75" s="5"/>
      <c r="AB75" s="5"/>
      <c r="AC75" s="5"/>
      <c r="AD75" s="5"/>
      <c r="AE75" s="5"/>
      <c r="AF75" s="5"/>
      <c r="AG75" s="5"/>
      <c r="AI75" s="5"/>
      <c r="AJ75" s="5"/>
      <c r="AM75" s="5"/>
      <c r="AO75" s="5"/>
      <c r="AP75" s="5"/>
      <c r="AQ75" s="5"/>
      <c r="AR75" s="5"/>
      <c r="AS75" s="5"/>
      <c r="AT75" s="5"/>
      <c r="AU75" s="5"/>
      <c r="AV75" s="5"/>
      <c r="AW75" s="5"/>
      <c r="AX75" s="5"/>
      <c r="AY75" s="5"/>
      <c r="AZ75" s="5"/>
      <c r="BA75" s="5"/>
    </row>
  </sheetData>
  <sortState xmlns:xlrd2="http://schemas.microsoft.com/office/spreadsheetml/2017/richdata2" ref="A2:BA21">
    <sortCondition ref="A21"/>
  </sortState>
  <mergeCells count="10">
    <mergeCell ref="T25:U25"/>
    <mergeCell ref="W25:X25"/>
    <mergeCell ref="Z25:AA25"/>
    <mergeCell ref="N32:O32"/>
    <mergeCell ref="A25:B25"/>
    <mergeCell ref="E25:F25"/>
    <mergeCell ref="H25:I25"/>
    <mergeCell ref="K25:L25"/>
    <mergeCell ref="N25:O25"/>
    <mergeCell ref="Q25:R25"/>
  </mergeCells>
  <dataValidations count="1">
    <dataValidation type="list" allowBlank="1" showInputMessage="1" showErrorMessage="1" sqref="C22:C689 D22:D172 G22:G101" xr:uid="{00000000-0002-0000-0300-000000000000}">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300-000002000000}">
          <x14:formula1>
            <xm:f>'Tabla_tipos de proyectos'!$A$2:$A$7</xm:f>
          </x14:formula1>
          <xm:sqref>D2:D21</xm:sqref>
        </x14:dataValidation>
        <x14:dataValidation type="list" allowBlank="1" showInputMessage="1" showErrorMessage="1" xr:uid="{00000000-0002-0000-0300-000003000000}">
          <x14:formula1>
            <xm:f>Tabla_CCAA!$A$2:$A$53</xm:f>
          </x14:formula1>
          <xm:sqref>G2:G21</xm:sqref>
        </x14:dataValidation>
        <x14:dataValidation type="list" allowBlank="1" showInputMessage="1" showErrorMessage="1" xr:uid="{00000000-0002-0000-0300-000004000000}">
          <x14:formula1>
            <xm:f>'Tabla_tipos de proyectos'!$B$2:$B$4</xm:f>
          </x14:formula1>
          <xm:sqref>F2</xm:sqref>
        </x14:dataValidation>
        <x14:dataValidation type="list" allowBlank="1" showInputMessage="1" showErrorMessage="1" xr:uid="{00000000-0002-0000-0300-000005000000}">
          <x14:formula1>
            <xm:f>Tabla_CCAA!$B$2:$B$53</xm:f>
          </x14:formula1>
          <xm:sqref>H2:H21</xm:sqref>
        </x14:dataValidation>
        <x14:dataValidation type="list" allowBlank="1" showInputMessage="1" showErrorMessage="1" xr:uid="{00000000-0002-0000-0300-000001000000}">
          <x14:formula1>
            <xm:f>'Tabla_tipos de proyectos'!$C$2:$C$22</xm:f>
          </x14:formula1>
          <xm:sqref>C2:C21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844"/>
  <sheetViews>
    <sheetView zoomScale="90" zoomScaleNormal="90" workbookViewId="0">
      <pane xSplit="1" ySplit="1" topLeftCell="B395" activePane="bottomRight" state="frozen"/>
      <selection pane="topRight" activeCell="B1" sqref="B1"/>
      <selection pane="bottomLeft" activeCell="A2" sqref="A2"/>
      <selection pane="bottomRight" activeCell="A413" sqref="A413"/>
    </sheetView>
  </sheetViews>
  <sheetFormatPr baseColWidth="10" defaultRowHeight="14.4" x14ac:dyDescent="0.3"/>
  <cols>
    <col min="1" max="1" width="46" customWidth="1"/>
    <col min="2" max="2" width="24.33203125" customWidth="1"/>
    <col min="3" max="3" width="30.6640625" customWidth="1"/>
    <col min="4" max="4" width="14" customWidth="1"/>
    <col min="5" max="5" width="33.44140625" customWidth="1"/>
    <col min="6" max="6" width="10.44140625" customWidth="1"/>
    <col min="7" max="7" width="35.44140625" customWidth="1"/>
    <col min="8" max="8" width="9.6640625" bestFit="1" customWidth="1"/>
    <col min="9" max="9" width="10.44140625" bestFit="1" customWidth="1"/>
  </cols>
  <sheetData>
    <row r="1" spans="1:9" s="9" customFormat="1" ht="48.6" customHeight="1" x14ac:dyDescent="0.3">
      <c r="A1" s="25" t="s">
        <v>102</v>
      </c>
      <c r="B1" s="25" t="s">
        <v>563</v>
      </c>
      <c r="C1" s="25" t="s">
        <v>1919</v>
      </c>
      <c r="D1" s="25" t="s">
        <v>819</v>
      </c>
      <c r="E1" s="25" t="s">
        <v>561</v>
      </c>
      <c r="F1" s="25" t="s">
        <v>259</v>
      </c>
      <c r="G1" s="25" t="s">
        <v>0</v>
      </c>
      <c r="H1" s="25" t="s">
        <v>51</v>
      </c>
      <c r="I1" s="25" t="s">
        <v>557</v>
      </c>
    </row>
    <row r="2" spans="1:9" ht="28.8" x14ac:dyDescent="0.3">
      <c r="A2" s="30" t="s">
        <v>1808</v>
      </c>
      <c r="B2" s="31" t="str">
        <f>"Digitalizaciones de la institución [" &amp; A2 &amp; "]"</f>
        <v>Digitalizaciones de la institución [Ministerio de Cultura. Biblioteca Pública del Estado en Huesca]</v>
      </c>
      <c r="C2" s="31" t="s">
        <v>2039</v>
      </c>
      <c r="D2" s="31" t="s">
        <v>854</v>
      </c>
      <c r="E2" s="31" t="s">
        <v>205</v>
      </c>
      <c r="F2" s="31" t="s">
        <v>115</v>
      </c>
      <c r="G2" s="30" t="s">
        <v>13</v>
      </c>
      <c r="H2" s="30" t="s">
        <v>60</v>
      </c>
      <c r="I2" s="30" t="s">
        <v>60</v>
      </c>
    </row>
    <row r="3" spans="1:9" x14ac:dyDescent="0.3">
      <c r="A3" s="30" t="s">
        <v>148</v>
      </c>
      <c r="B3" s="31" t="str">
        <f t="shared" ref="B3:B61" si="0">"Digitalizaciones de la institución [" &amp; A3 &amp; "]"</f>
        <v>Digitalizaciones de la institución [Archivo Histórico Provincial de Huesca]</v>
      </c>
      <c r="C3" s="31" t="s">
        <v>25</v>
      </c>
      <c r="D3" s="31" t="s">
        <v>854</v>
      </c>
      <c r="E3" s="31" t="s">
        <v>205</v>
      </c>
      <c r="F3" s="31" t="s">
        <v>115</v>
      </c>
      <c r="G3" s="30" t="s">
        <v>13</v>
      </c>
      <c r="H3" s="30" t="s">
        <v>60</v>
      </c>
      <c r="I3" s="30" t="s">
        <v>60</v>
      </c>
    </row>
    <row r="4" spans="1:9" x14ac:dyDescent="0.3">
      <c r="A4" s="30" t="s">
        <v>107</v>
      </c>
      <c r="B4" s="31" t="str">
        <f t="shared" si="0"/>
        <v>Digitalizaciones de la institución [Archivo Histórico Provincial de Zaragoza]</v>
      </c>
      <c r="C4" s="31" t="s">
        <v>25</v>
      </c>
      <c r="D4" s="31" t="s">
        <v>854</v>
      </c>
      <c r="E4" s="31" t="s">
        <v>205</v>
      </c>
      <c r="F4" s="31" t="s">
        <v>115</v>
      </c>
      <c r="G4" s="30" t="s">
        <v>13</v>
      </c>
      <c r="H4" s="30" t="s">
        <v>62</v>
      </c>
      <c r="I4" s="30" t="s">
        <v>62</v>
      </c>
    </row>
    <row r="5" spans="1:9" x14ac:dyDescent="0.3">
      <c r="A5" s="30" t="s">
        <v>567</v>
      </c>
      <c r="B5" s="31" t="str">
        <f t="shared" si="0"/>
        <v>Digitalizaciones de la institución [Biblioteca Pública Municipal de Zuera (Zaragoza)]</v>
      </c>
      <c r="C5" s="31" t="s">
        <v>2040</v>
      </c>
      <c r="D5" s="31" t="s">
        <v>854</v>
      </c>
      <c r="E5" s="31" t="s">
        <v>205</v>
      </c>
      <c r="F5" s="31" t="s">
        <v>115</v>
      </c>
      <c r="G5" s="30" t="s">
        <v>13</v>
      </c>
      <c r="H5" s="30" t="s">
        <v>62</v>
      </c>
      <c r="I5" s="30" t="s">
        <v>2076</v>
      </c>
    </row>
    <row r="6" spans="1:9" ht="28.8" x14ac:dyDescent="0.3">
      <c r="A6" s="30" t="s">
        <v>1522</v>
      </c>
      <c r="B6" s="31" t="str">
        <f t="shared" si="0"/>
        <v>Digitalizaciones de la institución [Ministerio de Cultura. Biblioteca Pública del Estado en Teruel "Javier Sierra"]</v>
      </c>
      <c r="C6" s="31" t="s">
        <v>2039</v>
      </c>
      <c r="D6" s="31" t="s">
        <v>854</v>
      </c>
      <c r="E6" s="31" t="s">
        <v>205</v>
      </c>
      <c r="F6" s="31" t="s">
        <v>115</v>
      </c>
      <c r="G6" s="30" t="s">
        <v>13</v>
      </c>
      <c r="H6" s="30" t="s">
        <v>61</v>
      </c>
      <c r="I6" s="30" t="s">
        <v>61</v>
      </c>
    </row>
    <row r="7" spans="1:9" ht="28.8" x14ac:dyDescent="0.3">
      <c r="A7" s="30" t="s">
        <v>1809</v>
      </c>
      <c r="B7" s="31" t="str">
        <f t="shared" si="0"/>
        <v>Digitalizaciones de la institución [Ministerio de Cultura. Biblioteca Pública del Estado en Zaragoza / Gobierno de Aragón. Biblioteca de Aragón]</v>
      </c>
      <c r="C7" s="31" t="s">
        <v>2039</v>
      </c>
      <c r="D7" s="31" t="s">
        <v>854</v>
      </c>
      <c r="E7" s="31" t="s">
        <v>205</v>
      </c>
      <c r="F7" s="31" t="s">
        <v>115</v>
      </c>
      <c r="G7" s="30" t="s">
        <v>13</v>
      </c>
      <c r="H7" s="30" t="s">
        <v>62</v>
      </c>
      <c r="I7" s="30" t="s">
        <v>62</v>
      </c>
    </row>
    <row r="8" spans="1:9" ht="28.8" x14ac:dyDescent="0.3">
      <c r="A8" s="30" t="s">
        <v>1810</v>
      </c>
      <c r="B8" s="31" t="str">
        <f t="shared" si="0"/>
        <v>Digitalizaciones de la institución [Gobierno de Aragón. Biblioteca de Aragón. Instituto Bibliográfico Aragonés]</v>
      </c>
      <c r="C8" s="31" t="s">
        <v>2049</v>
      </c>
      <c r="D8" s="31" t="s">
        <v>854</v>
      </c>
      <c r="E8" s="31" t="s">
        <v>205</v>
      </c>
      <c r="F8" s="31" t="s">
        <v>115</v>
      </c>
      <c r="G8" s="30" t="s">
        <v>13</v>
      </c>
      <c r="H8" s="30" t="s">
        <v>62</v>
      </c>
      <c r="I8" s="30" t="s">
        <v>62</v>
      </c>
    </row>
    <row r="9" spans="1:9" x14ac:dyDescent="0.3">
      <c r="A9" s="30" t="s">
        <v>1657</v>
      </c>
      <c r="B9" s="31" t="str">
        <f t="shared" si="0"/>
        <v>Digitalizaciones de la institución [Instituto de Estudios Altoaragoneses]</v>
      </c>
      <c r="C9" s="31" t="s">
        <v>2041</v>
      </c>
      <c r="D9" s="31" t="s">
        <v>854</v>
      </c>
      <c r="E9" s="31" t="s">
        <v>205</v>
      </c>
      <c r="F9" s="31" t="s">
        <v>115</v>
      </c>
      <c r="G9" s="30" t="s">
        <v>13</v>
      </c>
      <c r="H9" s="30" t="s">
        <v>60</v>
      </c>
      <c r="I9" s="30" t="s">
        <v>60</v>
      </c>
    </row>
    <row r="10" spans="1:9" x14ac:dyDescent="0.3">
      <c r="A10" s="32" t="s">
        <v>568</v>
      </c>
      <c r="B10" s="31" t="str">
        <f t="shared" si="0"/>
        <v>Digitalizaciones de la institución [Archivo Municipal de Gijón]</v>
      </c>
      <c r="C10" s="31" t="s">
        <v>25</v>
      </c>
      <c r="D10" s="31" t="s">
        <v>854</v>
      </c>
      <c r="E10" s="31" t="s">
        <v>377</v>
      </c>
      <c r="F10" s="31" t="s">
        <v>115</v>
      </c>
      <c r="G10" s="30" t="s">
        <v>63</v>
      </c>
      <c r="H10" s="30" t="s">
        <v>8</v>
      </c>
      <c r="I10" s="30" t="s">
        <v>346</v>
      </c>
    </row>
    <row r="11" spans="1:9" x14ac:dyDescent="0.3">
      <c r="A11" s="32" t="s">
        <v>1811</v>
      </c>
      <c r="B11" s="31" t="str">
        <f t="shared" si="0"/>
        <v>Digitalizaciones de la institución [Biblioteca Pública del Estado en Gijón "Jovellanos"]</v>
      </c>
      <c r="C11" s="31" t="s">
        <v>2039</v>
      </c>
      <c r="D11" s="31" t="s">
        <v>854</v>
      </c>
      <c r="E11" s="31" t="s">
        <v>377</v>
      </c>
      <c r="F11" s="31" t="s">
        <v>115</v>
      </c>
      <c r="G11" s="30" t="s">
        <v>63</v>
      </c>
      <c r="H11" s="30" t="s">
        <v>8</v>
      </c>
      <c r="I11" s="30" t="s">
        <v>346</v>
      </c>
    </row>
    <row r="12" spans="1:9" ht="28.8" x14ac:dyDescent="0.3">
      <c r="A12" s="32" t="s">
        <v>1812</v>
      </c>
      <c r="B12" s="31" t="str">
        <f t="shared" si="0"/>
        <v>Digitalizaciones de la institución [Principado de Asturias. Biblioteca de Asturias "Ramón Pérez de Ayala"]</v>
      </c>
      <c r="C12" s="31" t="s">
        <v>2049</v>
      </c>
      <c r="D12" s="31" t="s">
        <v>854</v>
      </c>
      <c r="E12" s="31" t="s">
        <v>377</v>
      </c>
      <c r="F12" s="31" t="s">
        <v>115</v>
      </c>
      <c r="G12" s="30" t="s">
        <v>63</v>
      </c>
      <c r="H12" s="30" t="s">
        <v>8</v>
      </c>
      <c r="I12" s="30" t="s">
        <v>290</v>
      </c>
    </row>
    <row r="13" spans="1:9" x14ac:dyDescent="0.3">
      <c r="A13" s="32" t="s">
        <v>569</v>
      </c>
      <c r="B13" s="31" t="str">
        <f t="shared" si="0"/>
        <v>Digitalizaciones de la institución [Museo Arqueológico de Asturias]</v>
      </c>
      <c r="C13" s="31" t="s">
        <v>38</v>
      </c>
      <c r="D13" s="31" t="s">
        <v>854</v>
      </c>
      <c r="E13" s="31" t="s">
        <v>377</v>
      </c>
      <c r="F13" s="31" t="s">
        <v>115</v>
      </c>
      <c r="G13" s="30" t="s">
        <v>63</v>
      </c>
      <c r="H13" s="30" t="s">
        <v>8</v>
      </c>
      <c r="I13" s="30" t="s">
        <v>290</v>
      </c>
    </row>
    <row r="14" spans="1:9" x14ac:dyDescent="0.3">
      <c r="A14" s="32" t="s">
        <v>570</v>
      </c>
      <c r="B14" s="31" t="str">
        <f t="shared" si="0"/>
        <v>Digitalizaciones de la institución [Museo del Ferrocarril]</v>
      </c>
      <c r="C14" s="31" t="s">
        <v>38</v>
      </c>
      <c r="D14" s="31" t="s">
        <v>854</v>
      </c>
      <c r="E14" s="31" t="s">
        <v>377</v>
      </c>
      <c r="F14" s="31" t="s">
        <v>115</v>
      </c>
      <c r="G14" s="30" t="s">
        <v>18</v>
      </c>
      <c r="H14" s="30" t="s">
        <v>88</v>
      </c>
      <c r="I14" s="30" t="s">
        <v>2065</v>
      </c>
    </row>
    <row r="15" spans="1:9" x14ac:dyDescent="0.3">
      <c r="A15" s="32" t="s">
        <v>571</v>
      </c>
      <c r="B15" s="31" t="str">
        <f t="shared" si="0"/>
        <v>Digitalizaciones de la institución [Museo del Pueblo de Asturias]</v>
      </c>
      <c r="C15" s="31" t="s">
        <v>38</v>
      </c>
      <c r="D15" s="31" t="s">
        <v>854</v>
      </c>
      <c r="E15" s="31" t="s">
        <v>377</v>
      </c>
      <c r="F15" s="31" t="s">
        <v>115</v>
      </c>
      <c r="G15" s="30" t="s">
        <v>63</v>
      </c>
      <c r="H15" s="30" t="s">
        <v>8</v>
      </c>
      <c r="I15" s="30" t="s">
        <v>346</v>
      </c>
    </row>
    <row r="16" spans="1:9" x14ac:dyDescent="0.3">
      <c r="A16" s="30" t="s">
        <v>572</v>
      </c>
      <c r="B16" s="31" t="str">
        <f t="shared" si="0"/>
        <v>Digitalizaciones de la institución [Real Instituto de Estudios Asturianos]</v>
      </c>
      <c r="C16" s="31" t="s">
        <v>2044</v>
      </c>
      <c r="D16" s="31" t="s">
        <v>854</v>
      </c>
      <c r="E16" s="31" t="s">
        <v>377</v>
      </c>
      <c r="F16" s="31" t="s">
        <v>115</v>
      </c>
      <c r="G16" s="30" t="s">
        <v>63</v>
      </c>
      <c r="H16" s="30" t="s">
        <v>8</v>
      </c>
      <c r="I16" s="30" t="s">
        <v>290</v>
      </c>
    </row>
    <row r="17" spans="1:9" x14ac:dyDescent="0.3">
      <c r="A17" s="33" t="s">
        <v>573</v>
      </c>
      <c r="B17" s="31" t="str">
        <f t="shared" si="0"/>
        <v>Digitalizaciones de la institución [Archivo General de Castilla y León]</v>
      </c>
      <c r="C17" s="31" t="s">
        <v>25</v>
      </c>
      <c r="D17" s="31" t="s">
        <v>854</v>
      </c>
      <c r="E17" s="31" t="s">
        <v>590</v>
      </c>
      <c r="F17" s="31" t="s">
        <v>115</v>
      </c>
      <c r="G17" s="30" t="s">
        <v>9</v>
      </c>
      <c r="H17" s="30" t="s">
        <v>78</v>
      </c>
      <c r="I17" s="30" t="s">
        <v>78</v>
      </c>
    </row>
    <row r="18" spans="1:9" x14ac:dyDescent="0.3">
      <c r="A18" s="32" t="s">
        <v>574</v>
      </c>
      <c r="B18" s="31" t="str">
        <f t="shared" si="0"/>
        <v>Digitalizaciones de la institución [Archivo Histórico Provincial de Palencia]</v>
      </c>
      <c r="C18" s="31" t="s">
        <v>25</v>
      </c>
      <c r="D18" s="31" t="s">
        <v>854</v>
      </c>
      <c r="E18" s="31" t="s">
        <v>590</v>
      </c>
      <c r="F18" s="31" t="s">
        <v>115</v>
      </c>
      <c r="G18" s="30" t="s">
        <v>9</v>
      </c>
      <c r="H18" s="30" t="s">
        <v>74</v>
      </c>
      <c r="I18" s="30" t="s">
        <v>74</v>
      </c>
    </row>
    <row r="19" spans="1:9" ht="28.8" x14ac:dyDescent="0.3">
      <c r="A19" s="32" t="s">
        <v>575</v>
      </c>
      <c r="B19" s="31" t="str">
        <f t="shared" si="0"/>
        <v>Digitalizaciones de la institución [Archivo Histórico Provincial de Salamanca]</v>
      </c>
      <c r="C19" s="31" t="s">
        <v>25</v>
      </c>
      <c r="D19" s="31" t="s">
        <v>854</v>
      </c>
      <c r="E19" s="31" t="s">
        <v>590</v>
      </c>
      <c r="F19" s="31" t="s">
        <v>115</v>
      </c>
      <c r="G19" s="30" t="s">
        <v>9</v>
      </c>
      <c r="H19" s="30" t="s">
        <v>75</v>
      </c>
      <c r="I19" s="30" t="s">
        <v>75</v>
      </c>
    </row>
    <row r="20" spans="1:9" x14ac:dyDescent="0.3">
      <c r="A20" s="32" t="s">
        <v>576</v>
      </c>
      <c r="B20" s="31" t="str">
        <f t="shared" si="0"/>
        <v>Digitalizaciones de la institución [Archivo Histórico Provincial de Soria]</v>
      </c>
      <c r="C20" s="31" t="s">
        <v>25</v>
      </c>
      <c r="D20" s="31" t="s">
        <v>854</v>
      </c>
      <c r="E20" s="31" t="s">
        <v>590</v>
      </c>
      <c r="F20" s="31" t="s">
        <v>115</v>
      </c>
      <c r="G20" s="30" t="s">
        <v>9</v>
      </c>
      <c r="H20" s="30" t="s">
        <v>77</v>
      </c>
      <c r="I20" s="30" t="s">
        <v>77</v>
      </c>
    </row>
    <row r="21" spans="1:9" x14ac:dyDescent="0.3">
      <c r="A21" s="32" t="s">
        <v>577</v>
      </c>
      <c r="B21" s="31" t="str">
        <f t="shared" si="0"/>
        <v>Digitalizaciones de la institución [Archivo Histórico Provincial de Valladolid]</v>
      </c>
      <c r="C21" s="31" t="s">
        <v>25</v>
      </c>
      <c r="D21" s="31" t="s">
        <v>854</v>
      </c>
      <c r="E21" s="31" t="s">
        <v>590</v>
      </c>
      <c r="F21" s="31" t="s">
        <v>115</v>
      </c>
      <c r="G21" s="30" t="s">
        <v>9</v>
      </c>
      <c r="H21" s="30" t="s">
        <v>78</v>
      </c>
      <c r="I21" s="30" t="s">
        <v>78</v>
      </c>
    </row>
    <row r="22" spans="1:9" x14ac:dyDescent="0.3">
      <c r="A22" s="32" t="s">
        <v>578</v>
      </c>
      <c r="B22" s="31" t="str">
        <f t="shared" si="0"/>
        <v>Digitalizaciones de la institución [Archivo Municipal de Briviesca]</v>
      </c>
      <c r="C22" s="31" t="s">
        <v>25</v>
      </c>
      <c r="D22" s="31" t="s">
        <v>854</v>
      </c>
      <c r="E22" s="31" t="s">
        <v>590</v>
      </c>
      <c r="F22" s="31" t="s">
        <v>115</v>
      </c>
      <c r="G22" s="30" t="s">
        <v>9</v>
      </c>
      <c r="H22" s="30" t="s">
        <v>72</v>
      </c>
      <c r="I22" s="30" t="s">
        <v>2077</v>
      </c>
    </row>
    <row r="23" spans="1:9" x14ac:dyDescent="0.3">
      <c r="A23" s="32" t="s">
        <v>579</v>
      </c>
      <c r="B23" s="31" t="str">
        <f t="shared" si="0"/>
        <v>Digitalizaciones de la institución [Archivo Municipal de Burgos]</v>
      </c>
      <c r="C23" s="31" t="s">
        <v>25</v>
      </c>
      <c r="D23" s="31" t="s">
        <v>854</v>
      </c>
      <c r="E23" s="31" t="s">
        <v>590</v>
      </c>
      <c r="F23" s="31" t="s">
        <v>115</v>
      </c>
      <c r="G23" s="30" t="s">
        <v>9</v>
      </c>
      <c r="H23" s="30" t="s">
        <v>72</v>
      </c>
      <c r="I23" s="30" t="s">
        <v>72</v>
      </c>
    </row>
    <row r="24" spans="1:9" x14ac:dyDescent="0.3">
      <c r="A24" s="32" t="s">
        <v>580</v>
      </c>
      <c r="B24" s="31" t="str">
        <f t="shared" si="0"/>
        <v>Digitalizaciones de la institución [Archivo Municipal de Valladolid]</v>
      </c>
      <c r="C24" s="31" t="s">
        <v>25</v>
      </c>
      <c r="D24" s="31" t="s">
        <v>854</v>
      </c>
      <c r="E24" s="31" t="s">
        <v>590</v>
      </c>
      <c r="F24" s="31" t="s">
        <v>115</v>
      </c>
      <c r="G24" s="30" t="s">
        <v>9</v>
      </c>
      <c r="H24" s="30" t="s">
        <v>78</v>
      </c>
      <c r="I24" s="30" t="s">
        <v>78</v>
      </c>
    </row>
    <row r="25" spans="1:9" x14ac:dyDescent="0.3">
      <c r="A25" s="32" t="s">
        <v>581</v>
      </c>
      <c r="B25" s="31" t="str">
        <f t="shared" si="0"/>
        <v>Digitalizaciones de la institución [Archivo de la Diputación Provincial de Burgos]</v>
      </c>
      <c r="C25" s="31" t="s">
        <v>25</v>
      </c>
      <c r="D25" s="31" t="s">
        <v>854</v>
      </c>
      <c r="E25" s="31" t="s">
        <v>590</v>
      </c>
      <c r="F25" s="31" t="s">
        <v>115</v>
      </c>
      <c r="G25" s="30" t="s">
        <v>9</v>
      </c>
      <c r="H25" s="30" t="s">
        <v>72</v>
      </c>
      <c r="I25" s="30" t="s">
        <v>72</v>
      </c>
    </row>
    <row r="26" spans="1:9" ht="28.8" x14ac:dyDescent="0.3">
      <c r="A26" s="32" t="s">
        <v>1813</v>
      </c>
      <c r="B26" s="31" t="str">
        <f t="shared" si="0"/>
        <v>Digitalizaciones de la institución [Junta de de Castilla y León. Biblioteca digital de Castilla y León]</v>
      </c>
      <c r="C26" s="31" t="s">
        <v>2050</v>
      </c>
      <c r="D26" s="31" t="s">
        <v>854</v>
      </c>
      <c r="E26" s="31" t="s">
        <v>590</v>
      </c>
      <c r="F26" s="31" t="s">
        <v>115</v>
      </c>
      <c r="G26" s="30" t="s">
        <v>9</v>
      </c>
      <c r="H26" s="30" t="s">
        <v>78</v>
      </c>
      <c r="I26" s="30" t="s">
        <v>78</v>
      </c>
    </row>
    <row r="27" spans="1:9" ht="28.8" x14ac:dyDescent="0.3">
      <c r="A27" s="32" t="s">
        <v>1814</v>
      </c>
      <c r="B27" s="31" t="str">
        <f t="shared" si="0"/>
        <v>Digitalizaciones de la institución [Diputación Provincial de Palencia. Biblioteca "Tello Téllez de Meneses" (Palencia)]</v>
      </c>
      <c r="C27" s="31" t="s">
        <v>28</v>
      </c>
      <c r="D27" s="31" t="s">
        <v>854</v>
      </c>
      <c r="E27" s="31" t="s">
        <v>590</v>
      </c>
      <c r="F27" s="31" t="s">
        <v>115</v>
      </c>
      <c r="G27" s="30" t="s">
        <v>9</v>
      </c>
      <c r="H27" s="30" t="s">
        <v>74</v>
      </c>
      <c r="I27" s="30" t="s">
        <v>74</v>
      </c>
    </row>
    <row r="28" spans="1:9" ht="28.8" x14ac:dyDescent="0.3">
      <c r="A28" s="32" t="s">
        <v>1851</v>
      </c>
      <c r="B28" s="31" t="str">
        <f t="shared" si="0"/>
        <v>Digitalizaciones de la institución [Biblioteca Pública Municipal Casa José Zorrilla (Valladolid)]</v>
      </c>
      <c r="C28" s="31" t="s">
        <v>2040</v>
      </c>
      <c r="D28" s="31" t="s">
        <v>854</v>
      </c>
      <c r="E28" s="31" t="s">
        <v>590</v>
      </c>
      <c r="F28" s="31" t="s">
        <v>115</v>
      </c>
      <c r="G28" s="30" t="s">
        <v>9</v>
      </c>
      <c r="H28" s="30" t="s">
        <v>78</v>
      </c>
      <c r="I28" s="30" t="s">
        <v>78</v>
      </c>
    </row>
    <row r="29" spans="1:9" x14ac:dyDescent="0.3">
      <c r="A29" s="32" t="s">
        <v>582</v>
      </c>
      <c r="B29" s="31" t="str">
        <f t="shared" si="0"/>
        <v>Digitalizaciones de la institución [Biblioteca Diocesana de Zamora]</v>
      </c>
      <c r="C29" s="31" t="s">
        <v>29</v>
      </c>
      <c r="D29" s="31" t="s">
        <v>854</v>
      </c>
      <c r="E29" s="31" t="s">
        <v>590</v>
      </c>
      <c r="F29" s="31" t="s">
        <v>115</v>
      </c>
      <c r="G29" s="30" t="s">
        <v>9</v>
      </c>
      <c r="H29" s="30" t="s">
        <v>79</v>
      </c>
      <c r="I29" s="30" t="s">
        <v>79</v>
      </c>
    </row>
    <row r="30" spans="1:9" ht="28.8" x14ac:dyDescent="0.3">
      <c r="A30" s="32" t="s">
        <v>1815</v>
      </c>
      <c r="B30" s="31" t="str">
        <f t="shared" si="0"/>
        <v>Digitalizaciones de la institución [Diputación Provincial de León. Biblioteca Domínguez Berrueta]</v>
      </c>
      <c r="C30" s="31" t="s">
        <v>28</v>
      </c>
      <c r="D30" s="31" t="s">
        <v>854</v>
      </c>
      <c r="E30" s="31" t="s">
        <v>590</v>
      </c>
      <c r="F30" s="31" t="s">
        <v>115</v>
      </c>
      <c r="G30" s="30" t="s">
        <v>9</v>
      </c>
      <c r="H30" s="30" t="s">
        <v>73</v>
      </c>
      <c r="I30" s="30" t="s">
        <v>73</v>
      </c>
    </row>
    <row r="31" spans="1:9" x14ac:dyDescent="0.3">
      <c r="A31" s="32" t="s">
        <v>1816</v>
      </c>
      <c r="B31" s="31" t="str">
        <f t="shared" si="0"/>
        <v>Digitalizaciones de la institución [Biblioteca Pública Municipal de Burgos]</v>
      </c>
      <c r="C31" s="31" t="s">
        <v>2040</v>
      </c>
      <c r="D31" s="31" t="s">
        <v>854</v>
      </c>
      <c r="E31" s="31" t="s">
        <v>590</v>
      </c>
      <c r="F31" s="31" t="s">
        <v>115</v>
      </c>
      <c r="G31" s="30" t="s">
        <v>9</v>
      </c>
      <c r="H31" s="30" t="s">
        <v>72</v>
      </c>
      <c r="I31" s="30" t="s">
        <v>72</v>
      </c>
    </row>
    <row r="32" spans="1:9" ht="28.8" x14ac:dyDescent="0.3">
      <c r="A32" s="32" t="s">
        <v>1817</v>
      </c>
      <c r="B32" s="31" t="str">
        <f t="shared" si="0"/>
        <v>Digitalizaciones de la institución [Biblioteca Pública Municipal de Ledesma]</v>
      </c>
      <c r="C32" s="31" t="s">
        <v>2040</v>
      </c>
      <c r="D32" s="31" t="s">
        <v>854</v>
      </c>
      <c r="E32" s="31" t="s">
        <v>590</v>
      </c>
      <c r="F32" s="31" t="s">
        <v>115</v>
      </c>
      <c r="G32" s="30" t="s">
        <v>9</v>
      </c>
      <c r="H32" s="30" t="s">
        <v>75</v>
      </c>
      <c r="I32" s="30" t="s">
        <v>2078</v>
      </c>
    </row>
    <row r="33" spans="1:9" ht="28.8" x14ac:dyDescent="0.3">
      <c r="A33" s="32" t="s">
        <v>1818</v>
      </c>
      <c r="B33" s="31" t="str">
        <f t="shared" si="0"/>
        <v>Digitalizaciones de la institución [Ministerio de Cultura. Biblioteca Pública del Estado en Burgos]</v>
      </c>
      <c r="C33" s="31" t="s">
        <v>2039</v>
      </c>
      <c r="D33" s="31" t="s">
        <v>854</v>
      </c>
      <c r="E33" s="31" t="s">
        <v>590</v>
      </c>
      <c r="F33" s="31" t="s">
        <v>115</v>
      </c>
      <c r="G33" s="30" t="s">
        <v>9</v>
      </c>
      <c r="H33" s="30" t="s">
        <v>72</v>
      </c>
      <c r="I33" s="30" t="s">
        <v>72</v>
      </c>
    </row>
    <row r="34" spans="1:9" ht="28.8" x14ac:dyDescent="0.3">
      <c r="A34" s="32" t="s">
        <v>1517</v>
      </c>
      <c r="B34" s="31" t="str">
        <f t="shared" si="0"/>
        <v>Digitalizaciones de la institución [Ministerio de Cultura. Biblioteca Pública del Estado en Cádiz]</v>
      </c>
      <c r="C34" s="31" t="s">
        <v>2039</v>
      </c>
      <c r="D34" s="31" t="s">
        <v>854</v>
      </c>
      <c r="E34" s="31" t="s">
        <v>590</v>
      </c>
      <c r="F34" s="31" t="s">
        <v>115</v>
      </c>
      <c r="G34" s="30" t="s">
        <v>4</v>
      </c>
      <c r="H34" s="30" t="s">
        <v>53</v>
      </c>
      <c r="I34" s="30" t="s">
        <v>53</v>
      </c>
    </row>
    <row r="35" spans="1:9" ht="28.8" x14ac:dyDescent="0.3">
      <c r="A35" s="32" t="s">
        <v>1819</v>
      </c>
      <c r="B35" s="31" t="str">
        <f t="shared" si="0"/>
        <v>Digitalizaciones de la institución [Ministerio de Cultura. Biblioteca Pública del Estado en León]</v>
      </c>
      <c r="C35" s="31" t="s">
        <v>2039</v>
      </c>
      <c r="D35" s="31" t="s">
        <v>854</v>
      </c>
      <c r="E35" s="31" t="s">
        <v>590</v>
      </c>
      <c r="F35" s="31" t="s">
        <v>115</v>
      </c>
      <c r="G35" s="30" t="s">
        <v>9</v>
      </c>
      <c r="H35" s="30" t="s">
        <v>73</v>
      </c>
      <c r="I35" s="30" t="s">
        <v>73</v>
      </c>
    </row>
    <row r="36" spans="1:9" ht="28.8" x14ac:dyDescent="0.3">
      <c r="A36" s="32" t="s">
        <v>1820</v>
      </c>
      <c r="B36" s="31" t="str">
        <f t="shared" si="0"/>
        <v>Digitalizaciones de la institución [Ministerio de Cultura. Biblioteca Pública del Estado en Palencia]</v>
      </c>
      <c r="C36" s="31" t="s">
        <v>2039</v>
      </c>
      <c r="D36" s="31" t="s">
        <v>854</v>
      </c>
      <c r="E36" s="31" t="s">
        <v>590</v>
      </c>
      <c r="F36" s="31" t="s">
        <v>115</v>
      </c>
      <c r="G36" s="30" t="s">
        <v>9</v>
      </c>
      <c r="H36" s="30" t="s">
        <v>74</v>
      </c>
      <c r="I36" s="30" t="s">
        <v>74</v>
      </c>
    </row>
    <row r="37" spans="1:9" ht="28.8" x14ac:dyDescent="0.3">
      <c r="A37" s="32" t="s">
        <v>1821</v>
      </c>
      <c r="B37" s="31" t="str">
        <f t="shared" si="0"/>
        <v>Digitalizaciones de la institución [Ministerio de Cultura. Biblioteca Pública del Estado en Salamanca]</v>
      </c>
      <c r="C37" s="31" t="s">
        <v>2039</v>
      </c>
      <c r="D37" s="31" t="s">
        <v>854</v>
      </c>
      <c r="E37" s="31" t="s">
        <v>590</v>
      </c>
      <c r="F37" s="31" t="s">
        <v>115</v>
      </c>
      <c r="G37" s="30" t="s">
        <v>9</v>
      </c>
      <c r="H37" s="30" t="s">
        <v>75</v>
      </c>
      <c r="I37" s="30" t="s">
        <v>75</v>
      </c>
    </row>
    <row r="38" spans="1:9" ht="28.8" x14ac:dyDescent="0.3">
      <c r="A38" s="32" t="s">
        <v>1822</v>
      </c>
      <c r="B38" s="31" t="str">
        <f t="shared" si="0"/>
        <v>Digitalizaciones de la institución [Ministerio de Cultura. Biblioteca Pública del Estado en Segovia]</v>
      </c>
      <c r="C38" s="31" t="s">
        <v>2039</v>
      </c>
      <c r="D38" s="31" t="s">
        <v>854</v>
      </c>
      <c r="E38" s="31" t="s">
        <v>590</v>
      </c>
      <c r="F38" s="31" t="s">
        <v>115</v>
      </c>
      <c r="G38" s="30" t="s">
        <v>9</v>
      </c>
      <c r="H38" s="30" t="s">
        <v>76</v>
      </c>
      <c r="I38" s="30" t="s">
        <v>76</v>
      </c>
    </row>
    <row r="39" spans="1:9" ht="28.8" x14ac:dyDescent="0.3">
      <c r="A39" s="32" t="s">
        <v>1823</v>
      </c>
      <c r="B39" s="31" t="str">
        <f t="shared" si="0"/>
        <v>Digitalizaciones de la institución [Ministerio de Cultura. Biblioteca Pública del Estado en Soria]</v>
      </c>
      <c r="C39" s="31" t="s">
        <v>2039</v>
      </c>
      <c r="D39" s="31" t="s">
        <v>854</v>
      </c>
      <c r="E39" s="31" t="s">
        <v>590</v>
      </c>
      <c r="F39" s="31" t="s">
        <v>115</v>
      </c>
      <c r="G39" s="30" t="s">
        <v>9</v>
      </c>
      <c r="H39" s="30" t="s">
        <v>77</v>
      </c>
      <c r="I39" s="30" t="s">
        <v>77</v>
      </c>
    </row>
    <row r="40" spans="1:9" ht="28.8" x14ac:dyDescent="0.3">
      <c r="A40" s="32" t="s">
        <v>1824</v>
      </c>
      <c r="B40" s="31" t="str">
        <f t="shared" si="0"/>
        <v>Digitalizaciones de la institución [Ministerio de Cultura. Biblioteca Pública del Estado en Zamora]</v>
      </c>
      <c r="C40" s="31" t="s">
        <v>2039</v>
      </c>
      <c r="D40" s="31" t="s">
        <v>854</v>
      </c>
      <c r="E40" s="31" t="s">
        <v>590</v>
      </c>
      <c r="F40" s="31" t="s">
        <v>115</v>
      </c>
      <c r="G40" s="30" t="s">
        <v>9</v>
      </c>
      <c r="H40" s="30" t="s">
        <v>79</v>
      </c>
      <c r="I40" s="30" t="s">
        <v>79</v>
      </c>
    </row>
    <row r="41" spans="1:9" ht="28.8" x14ac:dyDescent="0.3">
      <c r="A41" s="32" t="s">
        <v>1825</v>
      </c>
      <c r="B41" s="31" t="str">
        <f t="shared" si="0"/>
        <v>Digitalizaciones de la institución [Ministerio de Cultura. Biblioteca Pública del Estado en Ávila]</v>
      </c>
      <c r="C41" s="31" t="s">
        <v>2039</v>
      </c>
      <c r="D41" s="31" t="s">
        <v>854</v>
      </c>
      <c r="E41" s="31" t="s">
        <v>590</v>
      </c>
      <c r="F41" s="31" t="s">
        <v>115</v>
      </c>
      <c r="G41" s="30" t="s">
        <v>9</v>
      </c>
      <c r="H41" s="30" t="s">
        <v>71</v>
      </c>
      <c r="I41" s="30" t="s">
        <v>71</v>
      </c>
    </row>
    <row r="42" spans="1:9" ht="28.8" x14ac:dyDescent="0.3">
      <c r="A42" s="32" t="s">
        <v>1826</v>
      </c>
      <c r="B42" s="31" t="str">
        <f t="shared" si="0"/>
        <v>Digitalizaciones de la institución [Junta de Castilla y León. Biblioteca de Castilla y León (Valladolid)]</v>
      </c>
      <c r="C42" s="31" t="s">
        <v>2049</v>
      </c>
      <c r="D42" s="31" t="s">
        <v>854</v>
      </c>
      <c r="E42" s="31" t="s">
        <v>590</v>
      </c>
      <c r="F42" s="31" t="s">
        <v>115</v>
      </c>
      <c r="G42" s="30" t="s">
        <v>9</v>
      </c>
      <c r="H42" s="30" t="s">
        <v>78</v>
      </c>
      <c r="I42" s="30" t="s">
        <v>78</v>
      </c>
    </row>
    <row r="43" spans="1:9" ht="28.8" x14ac:dyDescent="0.3">
      <c r="A43" s="32" t="s">
        <v>1827</v>
      </c>
      <c r="B43" s="31" t="str">
        <f t="shared" si="0"/>
        <v>Digitalizaciones de la institución [Ministerio de Cultura. Biblioteca Pública del Estado en Santa Cruz de Tenerife]</v>
      </c>
      <c r="C43" s="31" t="s">
        <v>2039</v>
      </c>
      <c r="D43" s="31" t="s">
        <v>854</v>
      </c>
      <c r="E43" s="31" t="s">
        <v>590</v>
      </c>
      <c r="F43" s="31" t="s">
        <v>115</v>
      </c>
      <c r="G43" s="30" t="s">
        <v>20</v>
      </c>
      <c r="H43" s="30" t="s">
        <v>65</v>
      </c>
      <c r="I43" s="30" t="s">
        <v>1420</v>
      </c>
    </row>
    <row r="44" spans="1:9" x14ac:dyDescent="0.3">
      <c r="A44" s="32" t="s">
        <v>806</v>
      </c>
      <c r="B44" s="31" t="str">
        <f t="shared" si="0"/>
        <v>Digitalizaciones de la institución [Universidad Pompeu Fabra]</v>
      </c>
      <c r="C44" s="31" t="s">
        <v>44</v>
      </c>
      <c r="D44" s="31" t="s">
        <v>854</v>
      </c>
      <c r="E44" s="31" t="s">
        <v>590</v>
      </c>
      <c r="F44" s="31" t="s">
        <v>115</v>
      </c>
      <c r="G44" s="30" t="s">
        <v>16</v>
      </c>
      <c r="H44" s="30" t="s">
        <v>80</v>
      </c>
      <c r="I44" s="30" t="s">
        <v>80</v>
      </c>
    </row>
    <row r="45" spans="1:9" x14ac:dyDescent="0.3">
      <c r="A45" s="32" t="s">
        <v>583</v>
      </c>
      <c r="B45" s="31" t="str">
        <f t="shared" si="0"/>
        <v>Digitalizaciones de la institución [Compañía de Jesús de Burgos]</v>
      </c>
      <c r="C45" s="31" t="s">
        <v>29</v>
      </c>
      <c r="D45" s="31" t="s">
        <v>854</v>
      </c>
      <c r="E45" s="31" t="s">
        <v>590</v>
      </c>
      <c r="F45" s="31" t="s">
        <v>115</v>
      </c>
      <c r="G45" s="30" t="s">
        <v>9</v>
      </c>
      <c r="H45" s="30" t="s">
        <v>72</v>
      </c>
      <c r="I45" s="30" t="s">
        <v>72</v>
      </c>
    </row>
    <row r="46" spans="1:9" ht="28.8" x14ac:dyDescent="0.3">
      <c r="A46" s="32" t="s">
        <v>1828</v>
      </c>
      <c r="B46" s="31" t="str">
        <f t="shared" si="0"/>
        <v>Digitalizaciones de la institución [Diputación Provincial de Valladolid. Fundación Joaquín Díaz]</v>
      </c>
      <c r="C46" s="31" t="s">
        <v>34</v>
      </c>
      <c r="D46" s="31" t="s">
        <v>854</v>
      </c>
      <c r="E46" s="31" t="s">
        <v>590</v>
      </c>
      <c r="F46" s="31" t="s">
        <v>115</v>
      </c>
      <c r="G46" s="30" t="s">
        <v>9</v>
      </c>
      <c r="H46" s="30" t="s">
        <v>78</v>
      </c>
      <c r="I46" s="30" t="s">
        <v>2058</v>
      </c>
    </row>
    <row r="47" spans="1:9" ht="28.8" x14ac:dyDescent="0.3">
      <c r="A47" s="32" t="s">
        <v>585</v>
      </c>
      <c r="B47" s="31" t="str">
        <f t="shared" si="0"/>
        <v>Digitalizaciones de la institución [Fundación Santa María la Real]</v>
      </c>
      <c r="C47" s="31" t="s">
        <v>34</v>
      </c>
      <c r="D47" s="31" t="s">
        <v>854</v>
      </c>
      <c r="E47" s="31" t="s">
        <v>590</v>
      </c>
      <c r="F47" s="31" t="s">
        <v>115</v>
      </c>
      <c r="G47" s="30" t="s">
        <v>9</v>
      </c>
      <c r="H47" s="30" t="s">
        <v>74</v>
      </c>
      <c r="I47" s="30" t="s">
        <v>2075</v>
      </c>
    </row>
    <row r="48" spans="1:9" ht="28.8" x14ac:dyDescent="0.3">
      <c r="A48" s="32" t="s">
        <v>1829</v>
      </c>
      <c r="B48" s="31" t="str">
        <f t="shared" si="0"/>
        <v>Digitalizaciones de la institución [Diputación Provincial de León. Instituto Leonés de Cultura]</v>
      </c>
      <c r="C48" s="31" t="s">
        <v>2043</v>
      </c>
      <c r="D48" s="31" t="s">
        <v>854</v>
      </c>
      <c r="E48" s="31" t="s">
        <v>590</v>
      </c>
      <c r="F48" s="31" t="s">
        <v>115</v>
      </c>
      <c r="G48" s="30" t="s">
        <v>9</v>
      </c>
      <c r="H48" s="30" t="s">
        <v>73</v>
      </c>
      <c r="I48" s="30" t="s">
        <v>73</v>
      </c>
    </row>
    <row r="49" spans="1:9" x14ac:dyDescent="0.3">
      <c r="A49" s="32" t="s">
        <v>586</v>
      </c>
      <c r="B49" s="31" t="str">
        <f t="shared" si="0"/>
        <v>Digitalizaciones de la institución [Museo de León]</v>
      </c>
      <c r="C49" s="31" t="s">
        <v>38</v>
      </c>
      <c r="D49" s="31" t="s">
        <v>854</v>
      </c>
      <c r="E49" s="31" t="s">
        <v>590</v>
      </c>
      <c r="F49" s="31" t="s">
        <v>115</v>
      </c>
      <c r="G49" s="30" t="s">
        <v>9</v>
      </c>
      <c r="H49" s="30" t="s">
        <v>73</v>
      </c>
      <c r="I49" s="30" t="s">
        <v>73</v>
      </c>
    </row>
    <row r="50" spans="1:9" x14ac:dyDescent="0.3">
      <c r="A50" s="32" t="s">
        <v>587</v>
      </c>
      <c r="B50" s="31" t="str">
        <f t="shared" si="0"/>
        <v>Digitalizaciones de la institución [Museo de Valladolid]</v>
      </c>
      <c r="C50" s="31" t="s">
        <v>38</v>
      </c>
      <c r="D50" s="31" t="s">
        <v>854</v>
      </c>
      <c r="E50" s="31" t="s">
        <v>590</v>
      </c>
      <c r="F50" s="31" t="s">
        <v>115</v>
      </c>
      <c r="G50" s="30" t="s">
        <v>9</v>
      </c>
      <c r="H50" s="30" t="s">
        <v>78</v>
      </c>
      <c r="I50" s="30" t="s">
        <v>78</v>
      </c>
    </row>
    <row r="51" spans="1:9" x14ac:dyDescent="0.3">
      <c r="A51" s="32" t="s">
        <v>588</v>
      </c>
      <c r="B51" s="31" t="str">
        <f t="shared" si="0"/>
        <v>Digitalizaciones de la institución [Museo de Ávila]</v>
      </c>
      <c r="C51" s="31" t="s">
        <v>38</v>
      </c>
      <c r="D51" s="31" t="s">
        <v>854</v>
      </c>
      <c r="E51" s="31" t="s">
        <v>590</v>
      </c>
      <c r="F51" s="31" t="s">
        <v>115</v>
      </c>
      <c r="G51" s="30" t="s">
        <v>9</v>
      </c>
      <c r="H51" s="30" t="s">
        <v>71</v>
      </c>
      <c r="I51" s="30" t="s">
        <v>71</v>
      </c>
    </row>
    <row r="52" spans="1:9" ht="28.8" x14ac:dyDescent="0.3">
      <c r="A52" s="30" t="s">
        <v>589</v>
      </c>
      <c r="B52" s="31" t="str">
        <f t="shared" si="0"/>
        <v>Digitalizaciones de la institución [Real Academia de Historia y Arte de San Quirce (Segovia)]</v>
      </c>
      <c r="C52" s="31" t="s">
        <v>41</v>
      </c>
      <c r="D52" s="31" t="s">
        <v>854</v>
      </c>
      <c r="E52" s="31" t="s">
        <v>590</v>
      </c>
      <c r="F52" s="31" t="s">
        <v>115</v>
      </c>
      <c r="G52" s="30" t="s">
        <v>9</v>
      </c>
      <c r="H52" s="30" t="s">
        <v>76</v>
      </c>
      <c r="I52" s="30" t="s">
        <v>76</v>
      </c>
    </row>
    <row r="53" spans="1:9" ht="28.8" x14ac:dyDescent="0.3">
      <c r="A53" s="33" t="s">
        <v>591</v>
      </c>
      <c r="B53" s="31" t="str">
        <f t="shared" si="0"/>
        <v>Digitalizaciones de la institución [Asociación de Historia de la Villa de Socuéllamos]</v>
      </c>
      <c r="C53" s="31" t="s">
        <v>1362</v>
      </c>
      <c r="D53" s="31" t="s">
        <v>854</v>
      </c>
      <c r="E53" s="31" t="s">
        <v>593</v>
      </c>
      <c r="F53" s="31" t="s">
        <v>115</v>
      </c>
      <c r="G53" s="30" t="s">
        <v>15</v>
      </c>
      <c r="H53" s="30" t="s">
        <v>67</v>
      </c>
      <c r="I53" s="30" t="s">
        <v>2079</v>
      </c>
    </row>
    <row r="54" spans="1:9" ht="28.8" x14ac:dyDescent="0.3">
      <c r="A54" s="32" t="s">
        <v>1830</v>
      </c>
      <c r="B54" s="31" t="str">
        <f t="shared" si="0"/>
        <v>Digitalizaciones de la institución [Ministerio de Cultura. Biblioteca Pública del Estado en Albacete / Biblioteca de Albacete]</v>
      </c>
      <c r="C54" s="31" t="s">
        <v>2039</v>
      </c>
      <c r="D54" s="31" t="s">
        <v>854</v>
      </c>
      <c r="E54" s="31" t="s">
        <v>593</v>
      </c>
      <c r="F54" s="31" t="s">
        <v>115</v>
      </c>
      <c r="G54" s="30" t="s">
        <v>15</v>
      </c>
      <c r="H54" s="30" t="s">
        <v>66</v>
      </c>
      <c r="I54" s="30" t="s">
        <v>66</v>
      </c>
    </row>
    <row r="55" spans="1:9" ht="28.8" x14ac:dyDescent="0.3">
      <c r="A55" s="32" t="s">
        <v>1831</v>
      </c>
      <c r="B55" s="31" t="str">
        <f t="shared" si="0"/>
        <v>Digitalizaciones de la institución [Ministerio de Cultura. Biblioteca Pública del Estado en Ciudad Real / Biblioteca de Ciudad Real]</v>
      </c>
      <c r="C55" s="31" t="s">
        <v>2039</v>
      </c>
      <c r="D55" s="31" t="s">
        <v>854</v>
      </c>
      <c r="E55" s="31" t="s">
        <v>593</v>
      </c>
      <c r="F55" s="31" t="s">
        <v>115</v>
      </c>
      <c r="G55" s="30" t="s">
        <v>15</v>
      </c>
      <c r="H55" s="30" t="s">
        <v>67</v>
      </c>
      <c r="I55" s="30" t="s">
        <v>67</v>
      </c>
    </row>
    <row r="56" spans="1:9" ht="28.8" x14ac:dyDescent="0.3">
      <c r="A56" s="32" t="s">
        <v>1832</v>
      </c>
      <c r="B56" s="31" t="str">
        <f t="shared" si="0"/>
        <v>Digitalizaciones de la institución [Ministerio de Cultura. Biblioteca Pública del Estado en Guadalajara / Biblioteca de Guadalajara]</v>
      </c>
      <c r="C56" s="31" t="s">
        <v>2039</v>
      </c>
      <c r="D56" s="31" t="s">
        <v>854</v>
      </c>
      <c r="E56" s="31" t="s">
        <v>593</v>
      </c>
      <c r="F56" s="31" t="s">
        <v>115</v>
      </c>
      <c r="G56" s="30" t="s">
        <v>15</v>
      </c>
      <c r="H56" s="30" t="s">
        <v>69</v>
      </c>
      <c r="I56" s="30" t="s">
        <v>69</v>
      </c>
    </row>
    <row r="57" spans="1:9" ht="28.8" x14ac:dyDescent="0.3">
      <c r="A57" s="32" t="s">
        <v>1833</v>
      </c>
      <c r="B57" s="31" t="str">
        <f t="shared" si="0"/>
        <v>Digitalizaciones de la institución [Ministerio de Cultura. Biblioteca Pública del Estado en Toledo / Biblioteca de Toledo]</v>
      </c>
      <c r="C57" s="31" t="s">
        <v>2039</v>
      </c>
      <c r="D57" s="31" t="s">
        <v>854</v>
      </c>
      <c r="E57" s="31" t="s">
        <v>593</v>
      </c>
      <c r="F57" s="31" t="s">
        <v>115</v>
      </c>
      <c r="G57" s="30" t="s">
        <v>15</v>
      </c>
      <c r="H57" s="30" t="s">
        <v>70</v>
      </c>
      <c r="I57" s="30" t="s">
        <v>70</v>
      </c>
    </row>
    <row r="58" spans="1:9" ht="28.8" x14ac:dyDescent="0.3">
      <c r="A58" s="32" t="s">
        <v>1834</v>
      </c>
      <c r="B58" s="31" t="str">
        <f t="shared" si="0"/>
        <v>Digitalizaciones de la institución [Ministerio de Cultura. Biblioteca Pública del Estado en Cuenca "Fermín Caballero"]</v>
      </c>
      <c r="C58" s="31" t="s">
        <v>2039</v>
      </c>
      <c r="D58" s="31" t="s">
        <v>854</v>
      </c>
      <c r="E58" s="31" t="s">
        <v>593</v>
      </c>
      <c r="F58" s="31" t="s">
        <v>115</v>
      </c>
      <c r="G58" s="30" t="s">
        <v>15</v>
      </c>
      <c r="H58" s="30" t="s">
        <v>68</v>
      </c>
      <c r="I58" s="30" t="s">
        <v>68</v>
      </c>
    </row>
    <row r="59" spans="1:9" ht="28.8" x14ac:dyDescent="0.3">
      <c r="A59" s="32" t="s">
        <v>1835</v>
      </c>
      <c r="B59" s="31" t="str">
        <f t="shared" si="0"/>
        <v>Digitalizaciones de la institución [Junta de Comunidades de Castilla-La Mancha. Biblioteca de Castilla-La Mancha]</v>
      </c>
      <c r="C59" s="31" t="s">
        <v>2049</v>
      </c>
      <c r="D59" s="31" t="s">
        <v>854</v>
      </c>
      <c r="E59" s="31" t="s">
        <v>593</v>
      </c>
      <c r="F59" s="31" t="s">
        <v>115</v>
      </c>
      <c r="G59" s="30" t="s">
        <v>15</v>
      </c>
      <c r="H59" s="30" t="s">
        <v>70</v>
      </c>
      <c r="I59" s="30" t="s">
        <v>70</v>
      </c>
    </row>
    <row r="60" spans="1:9" x14ac:dyDescent="0.3">
      <c r="A60" s="32" t="s">
        <v>1836</v>
      </c>
      <c r="B60" s="31" t="str">
        <f t="shared" si="0"/>
        <v>Digitalizaciones de la institución [Biblioteca Pública Municipal de Toledo]</v>
      </c>
      <c r="C60" s="31" t="s">
        <v>2040</v>
      </c>
      <c r="D60" s="31" t="s">
        <v>854</v>
      </c>
      <c r="E60" s="31" t="s">
        <v>593</v>
      </c>
      <c r="F60" s="31" t="s">
        <v>115</v>
      </c>
      <c r="G60" s="30" t="s">
        <v>15</v>
      </c>
      <c r="H60" s="30" t="s">
        <v>70</v>
      </c>
      <c r="I60" s="30" t="s">
        <v>70</v>
      </c>
    </row>
    <row r="61" spans="1:9" x14ac:dyDescent="0.3">
      <c r="A61" s="30" t="s">
        <v>592</v>
      </c>
      <c r="B61" s="31" t="str">
        <f t="shared" si="0"/>
        <v>Digitalizaciones de la institución [Convento Concepcionistas Franciscanas de Toledo]</v>
      </c>
      <c r="C61" s="31" t="s">
        <v>29</v>
      </c>
      <c r="D61" s="31" t="s">
        <v>854</v>
      </c>
      <c r="E61" s="31" t="s">
        <v>593</v>
      </c>
      <c r="F61" s="31" t="s">
        <v>115</v>
      </c>
      <c r="G61" s="30" t="s">
        <v>15</v>
      </c>
      <c r="H61" s="30" t="s">
        <v>70</v>
      </c>
      <c r="I61" s="30" t="s">
        <v>70</v>
      </c>
    </row>
    <row r="62" spans="1:9" x14ac:dyDescent="0.3">
      <c r="A62" s="34" t="s">
        <v>1837</v>
      </c>
      <c r="B62" s="31" t="str">
        <f t="shared" ref="B62:B123" si="1">"Digitalizaciones de la institución [" &amp; A62 &amp; "]"</f>
        <v>Digitalizaciones de la institución [Ayuntamiento de Manlleu]</v>
      </c>
      <c r="C62" s="31" t="s">
        <v>2040</v>
      </c>
      <c r="D62" s="31" t="s">
        <v>854</v>
      </c>
      <c r="E62" s="31" t="s">
        <v>1576</v>
      </c>
      <c r="F62" s="31" t="s">
        <v>115</v>
      </c>
      <c r="G62" s="30" t="s">
        <v>16</v>
      </c>
      <c r="H62" s="30" t="s">
        <v>80</v>
      </c>
      <c r="I62" s="30" t="s">
        <v>2074</v>
      </c>
    </row>
    <row r="63" spans="1:9" x14ac:dyDescent="0.3">
      <c r="A63" s="31" t="s">
        <v>1838</v>
      </c>
      <c r="B63" s="31" t="str">
        <f t="shared" si="1"/>
        <v>Digitalizaciones de la institución [Ayuntamiento de Taradell]</v>
      </c>
      <c r="C63" s="31" t="s">
        <v>2040</v>
      </c>
      <c r="D63" s="31" t="s">
        <v>854</v>
      </c>
      <c r="E63" s="31" t="s">
        <v>1576</v>
      </c>
      <c r="F63" s="31" t="s">
        <v>115</v>
      </c>
      <c r="G63" s="30" t="s">
        <v>16</v>
      </c>
      <c r="H63" s="30" t="s">
        <v>80</v>
      </c>
      <c r="I63" s="30" t="s">
        <v>2073</v>
      </c>
    </row>
    <row r="64" spans="1:9" x14ac:dyDescent="0.3">
      <c r="A64" s="31" t="s">
        <v>821</v>
      </c>
      <c r="B64" s="31" t="str">
        <f t="shared" si="1"/>
        <v>Digitalizaciones de la institución [Archivo Histórico Provincial de Girona]</v>
      </c>
      <c r="C64" s="31" t="s">
        <v>25</v>
      </c>
      <c r="D64" s="31" t="s">
        <v>854</v>
      </c>
      <c r="E64" s="31" t="s">
        <v>1576</v>
      </c>
      <c r="F64" s="31" t="s">
        <v>115</v>
      </c>
      <c r="G64" s="30" t="s">
        <v>16</v>
      </c>
      <c r="H64" s="30" t="s">
        <v>81</v>
      </c>
      <c r="I64" s="30" t="s">
        <v>81</v>
      </c>
    </row>
    <row r="65" spans="1:9" x14ac:dyDescent="0.3">
      <c r="A65" s="31" t="s">
        <v>1839</v>
      </c>
      <c r="B65" s="31" t="str">
        <f t="shared" si="1"/>
        <v>Digitalizaciones de la institución [Archivo Municipal de Granollers]</v>
      </c>
      <c r="C65" s="31" t="s">
        <v>25</v>
      </c>
      <c r="D65" s="31" t="s">
        <v>854</v>
      </c>
      <c r="E65" s="31" t="s">
        <v>1576</v>
      </c>
      <c r="F65" s="31" t="s">
        <v>115</v>
      </c>
      <c r="G65" s="30" t="s">
        <v>16</v>
      </c>
      <c r="H65" s="30" t="s">
        <v>80</v>
      </c>
      <c r="I65" s="30" t="s">
        <v>2080</v>
      </c>
    </row>
    <row r="66" spans="1:9" x14ac:dyDescent="0.3">
      <c r="A66" s="31" t="s">
        <v>1365</v>
      </c>
      <c r="B66" s="31" t="str">
        <f t="shared" si="1"/>
        <v>Digitalizaciones de la institución [Ateneo Barcelonés]</v>
      </c>
      <c r="C66" s="31" t="s">
        <v>26</v>
      </c>
      <c r="D66" s="31" t="s">
        <v>854</v>
      </c>
      <c r="E66" s="31" t="s">
        <v>1576</v>
      </c>
      <c r="F66" s="31" t="s">
        <v>115</v>
      </c>
      <c r="G66" s="30" t="s">
        <v>16</v>
      </c>
      <c r="H66" s="30" t="s">
        <v>80</v>
      </c>
      <c r="I66" s="30" t="s">
        <v>80</v>
      </c>
    </row>
    <row r="67" spans="1:9" x14ac:dyDescent="0.3">
      <c r="A67" s="31" t="s">
        <v>1840</v>
      </c>
      <c r="B67" s="31" t="str">
        <f t="shared" si="1"/>
        <v>Digitalizaciones de la institución [Biblioteca Pública Municipal Artur Martorell (Barcelona)]</v>
      </c>
      <c r="C67" s="31" t="s">
        <v>2040</v>
      </c>
      <c r="D67" s="31" t="s">
        <v>854</v>
      </c>
      <c r="E67" s="31" t="s">
        <v>1576</v>
      </c>
      <c r="F67" s="31" t="s">
        <v>115</v>
      </c>
      <c r="G67" s="30" t="s">
        <v>16</v>
      </c>
      <c r="H67" s="30" t="s">
        <v>80</v>
      </c>
      <c r="I67" s="30" t="s">
        <v>80</v>
      </c>
    </row>
    <row r="68" spans="1:9" x14ac:dyDescent="0.3">
      <c r="A68" s="31" t="s">
        <v>750</v>
      </c>
      <c r="B68" s="31" t="str">
        <f t="shared" si="1"/>
        <v>Digitalizaciones de la institución [Biblioteca de Cataluña]</v>
      </c>
      <c r="C68" s="31" t="s">
        <v>2049</v>
      </c>
      <c r="D68" s="31" t="s">
        <v>854</v>
      </c>
      <c r="E68" s="31" t="s">
        <v>1576</v>
      </c>
      <c r="F68" s="31" t="s">
        <v>115</v>
      </c>
      <c r="G68" s="30" t="s">
        <v>16</v>
      </c>
      <c r="H68" s="30" t="s">
        <v>80</v>
      </c>
      <c r="I68" s="30" t="s">
        <v>80</v>
      </c>
    </row>
    <row r="69" spans="1:9" x14ac:dyDescent="0.3">
      <c r="A69" s="31" t="s">
        <v>1841</v>
      </c>
      <c r="B69" s="31" t="str">
        <f t="shared" si="1"/>
        <v>Digitalizaciones de la institución [Generalitat de Cataluña. Biblioteca del Departamento de Empresa y Conocimiento]</v>
      </c>
      <c r="C69" s="31" t="s">
        <v>2049</v>
      </c>
      <c r="D69" s="31" t="s">
        <v>854</v>
      </c>
      <c r="E69" s="31" t="s">
        <v>1576</v>
      </c>
      <c r="F69" s="31" t="s">
        <v>115</v>
      </c>
      <c r="G69" s="30" t="s">
        <v>16</v>
      </c>
      <c r="H69" s="30" t="s">
        <v>80</v>
      </c>
      <c r="I69" s="30" t="s">
        <v>80</v>
      </c>
    </row>
    <row r="70" spans="1:9" x14ac:dyDescent="0.3">
      <c r="A70" s="31" t="s">
        <v>1842</v>
      </c>
      <c r="B70" s="31" t="str">
        <f t="shared" si="1"/>
        <v>Digitalizaciones de la institución [Biblioteca del Parlamento de Cataluña]</v>
      </c>
      <c r="C70" s="31" t="s">
        <v>2049</v>
      </c>
      <c r="D70" s="31" t="s">
        <v>854</v>
      </c>
      <c r="E70" s="31" t="s">
        <v>1576</v>
      </c>
      <c r="F70" s="31" t="s">
        <v>115</v>
      </c>
      <c r="G70" s="30" t="s">
        <v>16</v>
      </c>
      <c r="H70" s="30" t="s">
        <v>80</v>
      </c>
      <c r="I70" s="30" t="s">
        <v>80</v>
      </c>
    </row>
    <row r="71" spans="1:9" ht="28.8" x14ac:dyDescent="0.3">
      <c r="A71" s="31" t="s">
        <v>1843</v>
      </c>
      <c r="B71" s="31" t="str">
        <f t="shared" si="1"/>
        <v>Digitalizaciones de la institución [Museo Víctor Balaguer]</v>
      </c>
      <c r="C71" s="31" t="s">
        <v>38</v>
      </c>
      <c r="D71" s="31" t="s">
        <v>854</v>
      </c>
      <c r="E71" s="31" t="s">
        <v>1576</v>
      </c>
      <c r="F71" s="31" t="s">
        <v>115</v>
      </c>
      <c r="G71" s="30" t="s">
        <v>16</v>
      </c>
      <c r="H71" s="30" t="s">
        <v>80</v>
      </c>
      <c r="I71" s="30" t="s">
        <v>2063</v>
      </c>
    </row>
    <row r="72" spans="1:9" x14ac:dyDescent="0.3">
      <c r="A72" s="31" t="s">
        <v>30</v>
      </c>
      <c r="B72" s="31" t="str">
        <f t="shared" si="1"/>
        <v>Digitalizaciones de la institución [Biblioteca Pública Episcopal del Seminario de Barcelona]</v>
      </c>
      <c r="C72" s="31" t="s">
        <v>29</v>
      </c>
      <c r="D72" s="31" t="s">
        <v>854</v>
      </c>
      <c r="E72" s="31" t="s">
        <v>1576</v>
      </c>
      <c r="F72" s="31" t="s">
        <v>115</v>
      </c>
      <c r="G72" s="30" t="s">
        <v>16</v>
      </c>
      <c r="H72" s="30" t="s">
        <v>80</v>
      </c>
      <c r="I72" s="30" t="s">
        <v>80</v>
      </c>
    </row>
    <row r="73" spans="1:9" x14ac:dyDescent="0.3">
      <c r="A73" s="31" t="s">
        <v>595</v>
      </c>
      <c r="B73" s="31" t="str">
        <f t="shared" si="1"/>
        <v>Digitalizaciones de la institución [Casa Asia]</v>
      </c>
      <c r="C73" s="31" t="s">
        <v>49</v>
      </c>
      <c r="D73" s="31" t="s">
        <v>854</v>
      </c>
      <c r="E73" s="31" t="s">
        <v>1576</v>
      </c>
      <c r="F73" s="31" t="s">
        <v>115</v>
      </c>
      <c r="G73" s="30" t="s">
        <v>16</v>
      </c>
      <c r="H73" s="30" t="s">
        <v>80</v>
      </c>
      <c r="I73" s="30" t="s">
        <v>80</v>
      </c>
    </row>
    <row r="74" spans="1:9" x14ac:dyDescent="0.3">
      <c r="A74" s="31" t="s">
        <v>1844</v>
      </c>
      <c r="B74" s="31" t="str">
        <f t="shared" si="1"/>
        <v>Digitalizaciones de la institución [Centro de Documentación del Orfeón Catalán]</v>
      </c>
      <c r="C74" s="31" t="s">
        <v>2044</v>
      </c>
      <c r="D74" s="31" t="s">
        <v>854</v>
      </c>
      <c r="E74" s="31" t="s">
        <v>1576</v>
      </c>
      <c r="F74" s="31" t="s">
        <v>115</v>
      </c>
      <c r="G74" s="30" t="s">
        <v>16</v>
      </c>
      <c r="H74" s="30" t="s">
        <v>80</v>
      </c>
      <c r="I74" s="30" t="s">
        <v>80</v>
      </c>
    </row>
    <row r="75" spans="1:9" x14ac:dyDescent="0.3">
      <c r="A75" s="31" t="s">
        <v>1845</v>
      </c>
      <c r="B75" s="31" t="str">
        <f t="shared" si="1"/>
        <v>Digitalizaciones de la institución [Centro de Documentación y Estudios del FC Barcelona]</v>
      </c>
      <c r="C75" s="31" t="s">
        <v>2044</v>
      </c>
      <c r="D75" s="31" t="s">
        <v>854</v>
      </c>
      <c r="E75" s="31" t="s">
        <v>1576</v>
      </c>
      <c r="F75" s="31" t="s">
        <v>115</v>
      </c>
      <c r="G75" s="30" t="s">
        <v>16</v>
      </c>
      <c r="H75" s="30" t="s">
        <v>80</v>
      </c>
      <c r="I75" s="30" t="s">
        <v>80</v>
      </c>
    </row>
    <row r="76" spans="1:9" x14ac:dyDescent="0.3">
      <c r="A76" s="31" t="s">
        <v>1639</v>
      </c>
      <c r="B76" s="31" t="str">
        <f t="shared" si="1"/>
        <v>Digitalizaciones de la institución [Centro de Documentación y Museo Textil de Tarrasa]</v>
      </c>
      <c r="C76" s="31" t="s">
        <v>2045</v>
      </c>
      <c r="D76" s="31" t="s">
        <v>854</v>
      </c>
      <c r="E76" s="31" t="s">
        <v>1576</v>
      </c>
      <c r="F76" s="31" t="s">
        <v>115</v>
      </c>
      <c r="G76" s="30" t="s">
        <v>16</v>
      </c>
      <c r="H76" s="30" t="s">
        <v>80</v>
      </c>
      <c r="I76" s="30" t="s">
        <v>2081</v>
      </c>
    </row>
    <row r="77" spans="1:9" x14ac:dyDescent="0.3">
      <c r="A77" s="31" t="s">
        <v>1394</v>
      </c>
      <c r="B77" s="31" t="str">
        <f t="shared" si="1"/>
        <v>Digitalizaciones de la institución [Centro de Lectura de Reus]</v>
      </c>
      <c r="C77" s="31" t="s">
        <v>1467</v>
      </c>
      <c r="D77" s="31" t="s">
        <v>854</v>
      </c>
      <c r="E77" s="31" t="s">
        <v>1576</v>
      </c>
      <c r="F77" s="31" t="s">
        <v>115</v>
      </c>
      <c r="G77" s="30" t="s">
        <v>16</v>
      </c>
      <c r="H77" s="30" t="s">
        <v>83</v>
      </c>
      <c r="I77" s="30" t="s">
        <v>1562</v>
      </c>
    </row>
    <row r="78" spans="1:9" x14ac:dyDescent="0.3">
      <c r="A78" s="31" t="s">
        <v>1846</v>
      </c>
      <c r="B78" s="31" t="str">
        <f t="shared" si="1"/>
        <v>Digitalizaciones de la institución [Centro Excursionista de Cataluña]</v>
      </c>
      <c r="C78" s="31" t="s">
        <v>2044</v>
      </c>
      <c r="D78" s="31" t="s">
        <v>854</v>
      </c>
      <c r="E78" s="31" t="s">
        <v>1576</v>
      </c>
      <c r="F78" s="31" t="s">
        <v>115</v>
      </c>
      <c r="G78" s="30" t="s">
        <v>16</v>
      </c>
      <c r="H78" s="30" t="s">
        <v>80</v>
      </c>
      <c r="I78" s="30" t="s">
        <v>80</v>
      </c>
    </row>
    <row r="79" spans="1:9" x14ac:dyDescent="0.3">
      <c r="A79" s="31" t="s">
        <v>1847</v>
      </c>
      <c r="B79" s="31" t="str">
        <f t="shared" si="1"/>
        <v>Digitalizaciones de la institución [Centro Moral e Instructivo de Gracia (Centre Moral Instructiu de Gràcia)]</v>
      </c>
      <c r="C79" s="31" t="s">
        <v>1467</v>
      </c>
      <c r="D79" s="31" t="s">
        <v>854</v>
      </c>
      <c r="E79" s="31" t="s">
        <v>1576</v>
      </c>
      <c r="F79" s="31" t="s">
        <v>115</v>
      </c>
      <c r="G79" s="30" t="s">
        <v>16</v>
      </c>
      <c r="H79" s="30" t="s">
        <v>80</v>
      </c>
      <c r="I79" s="30" t="s">
        <v>80</v>
      </c>
    </row>
    <row r="80" spans="1:9" x14ac:dyDescent="0.3">
      <c r="A80" s="31" t="s">
        <v>1848</v>
      </c>
      <c r="B80" s="31" t="str">
        <f t="shared" si="1"/>
        <v>Digitalizaciones de la institución [Generalitat de Cataluña. Consejo Catalán del Deporte. ]</v>
      </c>
      <c r="C80" s="31" t="s">
        <v>1882</v>
      </c>
      <c r="D80" s="31" t="s">
        <v>854</v>
      </c>
      <c r="E80" s="31" t="s">
        <v>1576</v>
      </c>
      <c r="F80" s="31" t="s">
        <v>115</v>
      </c>
      <c r="G80" s="30" t="s">
        <v>16</v>
      </c>
      <c r="H80" s="30" t="s">
        <v>80</v>
      </c>
      <c r="I80" s="30" t="s">
        <v>80</v>
      </c>
    </row>
    <row r="81" spans="1:9" x14ac:dyDescent="0.3">
      <c r="A81" s="31" t="s">
        <v>1849</v>
      </c>
      <c r="B81" s="31" t="str">
        <f t="shared" si="1"/>
        <v>Digitalizaciones de la institución [Coordinadora de Centros de Estudios del Habla Catalana]</v>
      </c>
      <c r="C81" s="31" t="s">
        <v>1362</v>
      </c>
      <c r="D81" s="31" t="s">
        <v>854</v>
      </c>
      <c r="E81" s="31" t="s">
        <v>1576</v>
      </c>
      <c r="F81" s="31" t="s">
        <v>115</v>
      </c>
      <c r="G81" s="30" t="s">
        <v>16</v>
      </c>
      <c r="H81" s="30" t="s">
        <v>80</v>
      </c>
      <c r="I81" s="30" t="s">
        <v>80</v>
      </c>
    </row>
    <row r="82" spans="1:9" x14ac:dyDescent="0.3">
      <c r="A82" s="31" t="s">
        <v>1850</v>
      </c>
      <c r="B82" s="31" t="str">
        <f t="shared" si="1"/>
        <v>Digitalizaciones de la institución [Generalitat de Cataluña. Departamento de Cultura]</v>
      </c>
      <c r="C82" s="31" t="s">
        <v>1882</v>
      </c>
      <c r="D82" s="31" t="s">
        <v>854</v>
      </c>
      <c r="E82" s="31" t="s">
        <v>1576</v>
      </c>
      <c r="F82" s="31" t="s">
        <v>115</v>
      </c>
      <c r="G82" s="30" t="s">
        <v>16</v>
      </c>
      <c r="H82" s="30" t="s">
        <v>80</v>
      </c>
      <c r="I82" s="30" t="s">
        <v>80</v>
      </c>
    </row>
    <row r="83" spans="1:9" x14ac:dyDescent="0.3">
      <c r="A83" s="31" t="s">
        <v>1852</v>
      </c>
      <c r="B83" s="31" t="str">
        <f t="shared" si="1"/>
        <v>Digitalizaciones de la institución [Generalitat de Cataluña. Dirección General de Cultura Popular y Tradicional]</v>
      </c>
      <c r="C83" s="31" t="s">
        <v>1882</v>
      </c>
      <c r="D83" s="31" t="s">
        <v>854</v>
      </c>
      <c r="E83" s="31" t="s">
        <v>1576</v>
      </c>
      <c r="F83" s="31" t="s">
        <v>115</v>
      </c>
      <c r="G83" s="30" t="s">
        <v>16</v>
      </c>
      <c r="H83" s="30" t="s">
        <v>80</v>
      </c>
      <c r="I83" s="30" t="s">
        <v>80</v>
      </c>
    </row>
    <row r="84" spans="1:9" x14ac:dyDescent="0.3">
      <c r="A84" s="31" t="s">
        <v>1853</v>
      </c>
      <c r="B84" s="31" t="str">
        <f t="shared" si="1"/>
        <v>Digitalizaciones de la institución [Generalitat de Cataluña. Filmoteca de Cataluña]</v>
      </c>
      <c r="C84" s="31" t="s">
        <v>2041</v>
      </c>
      <c r="D84" s="31" t="s">
        <v>854</v>
      </c>
      <c r="E84" s="31" t="s">
        <v>1576</v>
      </c>
      <c r="F84" s="31" t="s">
        <v>115</v>
      </c>
      <c r="G84" s="30" t="s">
        <v>16</v>
      </c>
      <c r="H84" s="30" t="s">
        <v>80</v>
      </c>
      <c r="I84" s="30" t="s">
        <v>80</v>
      </c>
    </row>
    <row r="85" spans="1:9" x14ac:dyDescent="0.3">
      <c r="A85" s="31" t="s">
        <v>1854</v>
      </c>
      <c r="B85" s="31" t="str">
        <f t="shared" si="1"/>
        <v>Digitalizaciones de la institución [Fundación Artur Martorell]</v>
      </c>
      <c r="C85" s="31" t="s">
        <v>34</v>
      </c>
      <c r="D85" s="31" t="s">
        <v>854</v>
      </c>
      <c r="E85" s="31" t="s">
        <v>1576</v>
      </c>
      <c r="F85" s="31" t="s">
        <v>115</v>
      </c>
      <c r="G85" s="30" t="s">
        <v>16</v>
      </c>
      <c r="H85" s="30" t="s">
        <v>80</v>
      </c>
      <c r="I85" s="30" t="s">
        <v>80</v>
      </c>
    </row>
    <row r="86" spans="1:9" ht="28.8" x14ac:dyDescent="0.3">
      <c r="A86" s="31" t="s">
        <v>1855</v>
      </c>
      <c r="B86" s="31" t="str">
        <f t="shared" si="1"/>
        <v>Digitalizaciones de la institución [Fundación Privada de Entidades Culturales de Badia del Vallés]</v>
      </c>
      <c r="C86" s="31" t="s">
        <v>34</v>
      </c>
      <c r="D86" s="31" t="s">
        <v>854</v>
      </c>
      <c r="E86" s="31" t="s">
        <v>1576</v>
      </c>
      <c r="F86" s="31" t="s">
        <v>115</v>
      </c>
      <c r="G86" s="30" t="s">
        <v>16</v>
      </c>
      <c r="H86" s="30" t="s">
        <v>80</v>
      </c>
      <c r="I86" s="30" t="s">
        <v>2082</v>
      </c>
    </row>
    <row r="87" spans="1:9" x14ac:dyDescent="0.3">
      <c r="A87" s="31" t="s">
        <v>1856</v>
      </c>
      <c r="B87" s="31" t="str">
        <f t="shared" si="1"/>
        <v>Digitalizaciones de la institución [Ilustre Colegio de Abogados de Barcelona]</v>
      </c>
      <c r="C87" s="31" t="s">
        <v>27</v>
      </c>
      <c r="D87" s="31" t="s">
        <v>854</v>
      </c>
      <c r="E87" s="31" t="s">
        <v>1576</v>
      </c>
      <c r="F87" s="31" t="s">
        <v>115</v>
      </c>
      <c r="G87" s="30" t="s">
        <v>16</v>
      </c>
      <c r="H87" s="30" t="s">
        <v>80</v>
      </c>
      <c r="I87" s="30" t="s">
        <v>80</v>
      </c>
    </row>
    <row r="88" spans="1:9" x14ac:dyDescent="0.3">
      <c r="A88" s="31" t="s">
        <v>1857</v>
      </c>
      <c r="B88" s="31" t="str">
        <f t="shared" si="1"/>
        <v>Digitalizaciones de la institución [Instituto de Estudios lerdences]</v>
      </c>
      <c r="C88" s="31" t="s">
        <v>2043</v>
      </c>
      <c r="D88" s="31" t="s">
        <v>854</v>
      </c>
      <c r="E88" s="31" t="s">
        <v>1576</v>
      </c>
      <c r="F88" s="31" t="s">
        <v>115</v>
      </c>
      <c r="G88" s="30" t="s">
        <v>16</v>
      </c>
      <c r="H88" s="30" t="s">
        <v>82</v>
      </c>
      <c r="I88" s="30" t="s">
        <v>82</v>
      </c>
    </row>
    <row r="89" spans="1:9" ht="28.8" x14ac:dyDescent="0.3">
      <c r="A89" s="31" t="s">
        <v>1859</v>
      </c>
      <c r="B89" s="31" t="str">
        <f t="shared" si="1"/>
        <v>Digitalizaciones de la institución [Generalitat de Cataluña. Instituto de Seguridad Pública de Cataluña]</v>
      </c>
      <c r="C89" s="31" t="s">
        <v>1882</v>
      </c>
      <c r="D89" s="31" t="s">
        <v>854</v>
      </c>
      <c r="E89" s="31" t="s">
        <v>1576</v>
      </c>
      <c r="F89" s="31" t="s">
        <v>115</v>
      </c>
      <c r="G89" s="30" t="s">
        <v>16</v>
      </c>
      <c r="H89" s="30" t="s">
        <v>80</v>
      </c>
      <c r="I89" s="30" t="s">
        <v>2083</v>
      </c>
    </row>
    <row r="90" spans="1:9" x14ac:dyDescent="0.3">
      <c r="A90" s="31" t="s">
        <v>1858</v>
      </c>
      <c r="B90" s="31" t="str">
        <f t="shared" si="1"/>
        <v>Digitalizaciones de la institución [Museo Marítimo de Barcelona]</v>
      </c>
      <c r="C90" s="31" t="s">
        <v>38</v>
      </c>
      <c r="D90" s="31" t="s">
        <v>854</v>
      </c>
      <c r="E90" s="31" t="s">
        <v>1576</v>
      </c>
      <c r="F90" s="31" t="s">
        <v>115</v>
      </c>
      <c r="G90" s="30" t="s">
        <v>16</v>
      </c>
      <c r="H90" s="30" t="s">
        <v>80</v>
      </c>
      <c r="I90" s="30" t="s">
        <v>80</v>
      </c>
    </row>
    <row r="91" spans="1:9" x14ac:dyDescent="0.3">
      <c r="A91" s="31" t="s">
        <v>1461</v>
      </c>
      <c r="B91" s="31" t="str">
        <f t="shared" si="1"/>
        <v>Digitalizaciones de la institución [Museo Nacional de Arte de Cataluña]</v>
      </c>
      <c r="C91" s="31" t="s">
        <v>38</v>
      </c>
      <c r="D91" s="31" t="s">
        <v>854</v>
      </c>
      <c r="E91" s="31" t="s">
        <v>1576</v>
      </c>
      <c r="F91" s="31" t="s">
        <v>115</v>
      </c>
      <c r="G91" s="30" t="s">
        <v>16</v>
      </c>
      <c r="H91" s="30" t="s">
        <v>80</v>
      </c>
      <c r="I91" s="30" t="s">
        <v>80</v>
      </c>
    </row>
    <row r="92" spans="1:9" x14ac:dyDescent="0.3">
      <c r="A92" s="31" t="s">
        <v>596</v>
      </c>
      <c r="B92" s="31" t="str">
        <f t="shared" si="1"/>
        <v>Digitalizaciones de la institución [Reial Acadèmia de Ciències i Arts de Barcelona]</v>
      </c>
      <c r="C92" s="31" t="s">
        <v>41</v>
      </c>
      <c r="D92" s="31" t="s">
        <v>854</v>
      </c>
      <c r="E92" s="31" t="s">
        <v>1576</v>
      </c>
      <c r="F92" s="31" t="s">
        <v>115</v>
      </c>
      <c r="G92" s="30" t="s">
        <v>16</v>
      </c>
      <c r="H92" s="30" t="s">
        <v>80</v>
      </c>
      <c r="I92" s="30" t="s">
        <v>80</v>
      </c>
    </row>
    <row r="93" spans="1:9" x14ac:dyDescent="0.3">
      <c r="A93" s="31" t="s">
        <v>597</v>
      </c>
      <c r="B93" s="31" t="str">
        <f t="shared" si="1"/>
        <v>Digitalizaciones de la institución [Biblioteca Dr. Francesc Salvà Campillo]</v>
      </c>
      <c r="C93" s="31" t="s">
        <v>1467</v>
      </c>
      <c r="D93" s="31" t="s">
        <v>854</v>
      </c>
      <c r="E93" s="31" t="s">
        <v>1576</v>
      </c>
      <c r="F93" s="31" t="s">
        <v>115</v>
      </c>
      <c r="G93" s="30" t="s">
        <v>16</v>
      </c>
      <c r="H93" s="30" t="s">
        <v>80</v>
      </c>
      <c r="I93" s="30" t="s">
        <v>80</v>
      </c>
    </row>
    <row r="94" spans="1:9" x14ac:dyDescent="0.3">
      <c r="A94" s="31" t="s">
        <v>1860</v>
      </c>
      <c r="B94" s="31" t="str">
        <f t="shared" si="1"/>
        <v>Digitalizaciones de la institución [Generalitat de Cataluña. Servicio Meteorológico de Cataluña]</v>
      </c>
      <c r="C94" s="31" t="s">
        <v>1882</v>
      </c>
      <c r="D94" s="31" t="s">
        <v>854</v>
      </c>
      <c r="E94" s="31" t="s">
        <v>1576</v>
      </c>
      <c r="F94" s="31" t="s">
        <v>115</v>
      </c>
      <c r="G94" s="30" t="s">
        <v>16</v>
      </c>
      <c r="H94" s="30" t="s">
        <v>80</v>
      </c>
      <c r="I94" s="30" t="s">
        <v>80</v>
      </c>
    </row>
    <row r="95" spans="1:9" x14ac:dyDescent="0.3">
      <c r="A95" s="31" t="s">
        <v>1861</v>
      </c>
      <c r="B95" s="31" t="str">
        <f t="shared" si="1"/>
        <v>Digitalizaciones de la institución [Sociedad Coral Erato]</v>
      </c>
      <c r="C95" s="31" t="s">
        <v>1362</v>
      </c>
      <c r="D95" s="31" t="s">
        <v>854</v>
      </c>
      <c r="E95" s="31" t="s">
        <v>1576</v>
      </c>
      <c r="F95" s="31" t="s">
        <v>115</v>
      </c>
      <c r="G95" s="30" t="s">
        <v>16</v>
      </c>
      <c r="H95" s="30" t="s">
        <v>80</v>
      </c>
      <c r="I95" s="30" t="s">
        <v>80</v>
      </c>
    </row>
    <row r="96" spans="1:9" x14ac:dyDescent="0.3">
      <c r="A96" s="31" t="s">
        <v>803</v>
      </c>
      <c r="B96" s="31" t="str">
        <f t="shared" si="1"/>
        <v>Digitalizaciones de la institución [Universidad Autónoma de Barcelona]</v>
      </c>
      <c r="C96" s="31" t="s">
        <v>44</v>
      </c>
      <c r="D96" s="31" t="s">
        <v>854</v>
      </c>
      <c r="E96" s="31" t="s">
        <v>1576</v>
      </c>
      <c r="F96" s="31" t="s">
        <v>115</v>
      </c>
      <c r="G96" s="30" t="s">
        <v>16</v>
      </c>
      <c r="H96" s="30" t="s">
        <v>80</v>
      </c>
      <c r="I96" s="30" t="s">
        <v>2137</v>
      </c>
    </row>
    <row r="97" spans="1:9" x14ac:dyDescent="0.3">
      <c r="A97" s="31" t="s">
        <v>1678</v>
      </c>
      <c r="B97" s="31" t="str">
        <f t="shared" si="1"/>
        <v>Digitalizaciones de la institución [Universidad de Barcelona]</v>
      </c>
      <c r="C97" s="31" t="s">
        <v>44</v>
      </c>
      <c r="D97" s="31" t="s">
        <v>854</v>
      </c>
      <c r="E97" s="31" t="s">
        <v>1576</v>
      </c>
      <c r="F97" s="31" t="s">
        <v>115</v>
      </c>
      <c r="G97" s="30" t="s">
        <v>16</v>
      </c>
      <c r="H97" s="30" t="s">
        <v>80</v>
      </c>
      <c r="I97" s="30" t="s">
        <v>80</v>
      </c>
    </row>
    <row r="98" spans="1:9" x14ac:dyDescent="0.3">
      <c r="A98" s="31" t="s">
        <v>1862</v>
      </c>
      <c r="B98" s="31" t="str">
        <f t="shared" si="1"/>
        <v>Digitalizaciones de la institución [Universidad de Girona]</v>
      </c>
      <c r="C98" s="31" t="s">
        <v>44</v>
      </c>
      <c r="D98" s="31" t="s">
        <v>854</v>
      </c>
      <c r="E98" s="31" t="s">
        <v>1576</v>
      </c>
      <c r="F98" s="31" t="s">
        <v>115</v>
      </c>
      <c r="G98" s="30" t="s">
        <v>16</v>
      </c>
      <c r="H98" s="30" t="s">
        <v>81</v>
      </c>
      <c r="I98" s="30" t="s">
        <v>81</v>
      </c>
    </row>
    <row r="99" spans="1:9" x14ac:dyDescent="0.3">
      <c r="A99" s="31" t="s">
        <v>784</v>
      </c>
      <c r="B99" s="31" t="str">
        <f t="shared" si="1"/>
        <v>Digitalizaciones de la institución [Universidad de Lleida]</v>
      </c>
      <c r="C99" s="31" t="s">
        <v>44</v>
      </c>
      <c r="D99" s="31" t="s">
        <v>854</v>
      </c>
      <c r="E99" s="31" t="s">
        <v>1576</v>
      </c>
      <c r="F99" s="31" t="s">
        <v>115</v>
      </c>
      <c r="G99" s="30" t="s">
        <v>16</v>
      </c>
      <c r="H99" s="30" t="s">
        <v>82</v>
      </c>
      <c r="I99" s="30" t="s">
        <v>82</v>
      </c>
    </row>
    <row r="100" spans="1:9" x14ac:dyDescent="0.3">
      <c r="A100" s="31" t="s">
        <v>1675</v>
      </c>
      <c r="B100" s="31" t="str">
        <f t="shared" si="1"/>
        <v>Digitalizaciones de la institución [Universidad Politécnica de Cataluña]</v>
      </c>
      <c r="C100" s="31" t="s">
        <v>44</v>
      </c>
      <c r="D100" s="31" t="s">
        <v>854</v>
      </c>
      <c r="E100" s="31" t="s">
        <v>1576</v>
      </c>
      <c r="F100" s="31" t="s">
        <v>115</v>
      </c>
      <c r="G100" s="30" t="s">
        <v>16</v>
      </c>
      <c r="H100" s="30" t="s">
        <v>80</v>
      </c>
      <c r="I100" s="30" t="s">
        <v>80</v>
      </c>
    </row>
    <row r="101" spans="1:9" x14ac:dyDescent="0.3">
      <c r="A101" s="31" t="s">
        <v>806</v>
      </c>
      <c r="B101" s="31" t="str">
        <f t="shared" si="1"/>
        <v>Digitalizaciones de la institución [Universidad Pompeu Fabra]</v>
      </c>
      <c r="C101" s="31" t="s">
        <v>44</v>
      </c>
      <c r="D101" s="31" t="s">
        <v>854</v>
      </c>
      <c r="E101" s="31" t="s">
        <v>1576</v>
      </c>
      <c r="F101" s="31" t="s">
        <v>115</v>
      </c>
      <c r="G101" s="30" t="s">
        <v>16</v>
      </c>
      <c r="H101" s="30" t="s">
        <v>80</v>
      </c>
      <c r="I101" s="30" t="s">
        <v>80</v>
      </c>
    </row>
    <row r="102" spans="1:9" x14ac:dyDescent="0.3">
      <c r="A102" s="31" t="s">
        <v>1863</v>
      </c>
      <c r="B102" s="31" t="str">
        <f t="shared" si="1"/>
        <v>Digitalizaciones de la institución [Universidad Rovira i Virgili]</v>
      </c>
      <c r="C102" s="31" t="s">
        <v>44</v>
      </c>
      <c r="D102" s="31" t="s">
        <v>854</v>
      </c>
      <c r="E102" s="31" t="s">
        <v>1576</v>
      </c>
      <c r="F102" s="31" t="s">
        <v>115</v>
      </c>
      <c r="G102" s="30" t="s">
        <v>16</v>
      </c>
      <c r="H102" s="30" t="s">
        <v>83</v>
      </c>
      <c r="I102" s="30" t="s">
        <v>83</v>
      </c>
    </row>
    <row r="103" spans="1:9" ht="43.2" x14ac:dyDescent="0.3">
      <c r="A103" s="31" t="s">
        <v>1864</v>
      </c>
      <c r="B103" s="31" t="str">
        <f t="shared" si="1"/>
        <v>Digitalizaciones de la institución [Centro de Documentación del Museo de las Culturas del Vi (VINSEUM)]</v>
      </c>
      <c r="C103" s="31" t="s">
        <v>2044</v>
      </c>
      <c r="D103" s="31" t="s">
        <v>854</v>
      </c>
      <c r="E103" s="31" t="s">
        <v>1576</v>
      </c>
      <c r="F103" s="31" t="s">
        <v>115</v>
      </c>
      <c r="G103" s="30" t="s">
        <v>16</v>
      </c>
      <c r="H103" s="30" t="s">
        <v>80</v>
      </c>
      <c r="I103" s="30" t="s">
        <v>2084</v>
      </c>
    </row>
    <row r="104" spans="1:9" x14ac:dyDescent="0.3">
      <c r="A104" s="31" t="s">
        <v>750</v>
      </c>
      <c r="B104" s="31" t="str">
        <f t="shared" si="1"/>
        <v>Digitalizaciones de la institución [Biblioteca de Cataluña]</v>
      </c>
      <c r="C104" s="31" t="s">
        <v>2049</v>
      </c>
      <c r="D104" s="31" t="s">
        <v>854</v>
      </c>
      <c r="E104" s="31" t="s">
        <v>599</v>
      </c>
      <c r="F104" s="31" t="s">
        <v>115</v>
      </c>
      <c r="G104" s="30" t="s">
        <v>16</v>
      </c>
      <c r="H104" s="30" t="s">
        <v>80</v>
      </c>
      <c r="I104" s="30" t="s">
        <v>80</v>
      </c>
    </row>
    <row r="105" spans="1:9" x14ac:dyDescent="0.3">
      <c r="A105" s="31" t="s">
        <v>1865</v>
      </c>
      <c r="B105" s="31" t="str">
        <f t="shared" si="1"/>
        <v>Digitalizaciones de la institución [Enciclopedia Catalana ]</v>
      </c>
      <c r="C105" s="31" t="s">
        <v>1467</v>
      </c>
      <c r="D105" s="31" t="s">
        <v>854</v>
      </c>
      <c r="E105" s="31" t="s">
        <v>599</v>
      </c>
      <c r="F105" s="31" t="s">
        <v>115</v>
      </c>
      <c r="G105" s="30" t="s">
        <v>16</v>
      </c>
      <c r="H105" s="30" t="s">
        <v>80</v>
      </c>
      <c r="I105" s="30" t="s">
        <v>80</v>
      </c>
    </row>
    <row r="106" spans="1:9" ht="43.2" x14ac:dyDescent="0.3">
      <c r="A106" s="31" t="s">
        <v>600</v>
      </c>
      <c r="B106" s="31" t="str">
        <f t="shared" si="1"/>
        <v>Digitalizaciones de la institución [Abadia de Montserrat ]</v>
      </c>
      <c r="C106" s="31" t="s">
        <v>29</v>
      </c>
      <c r="D106" s="31" t="s">
        <v>854</v>
      </c>
      <c r="E106" s="31" t="s">
        <v>599</v>
      </c>
      <c r="F106" s="31" t="s">
        <v>115</v>
      </c>
      <c r="G106" s="30" t="s">
        <v>16</v>
      </c>
      <c r="H106" s="30" t="s">
        <v>80</v>
      </c>
      <c r="I106" s="30" t="s">
        <v>2072</v>
      </c>
    </row>
    <row r="107" spans="1:9" x14ac:dyDescent="0.3">
      <c r="A107" s="31" t="s">
        <v>1866</v>
      </c>
      <c r="B107" s="31" t="str">
        <f t="shared" si="1"/>
        <v>Digitalizaciones de la institución [Ayuntamiento de Barcelona. Servicio de Documentación y Acceso al Conocimiento (SEDAC)]</v>
      </c>
      <c r="C107" s="31" t="s">
        <v>2045</v>
      </c>
      <c r="D107" s="31" t="s">
        <v>854</v>
      </c>
      <c r="E107" s="31" t="s">
        <v>599</v>
      </c>
      <c r="F107" s="31" t="s">
        <v>115</v>
      </c>
      <c r="G107" s="30" t="s">
        <v>16</v>
      </c>
      <c r="H107" s="30" t="s">
        <v>80</v>
      </c>
      <c r="I107" s="30" t="s">
        <v>80</v>
      </c>
    </row>
    <row r="108" spans="1:9" x14ac:dyDescent="0.3">
      <c r="A108" s="31" t="s">
        <v>1867</v>
      </c>
      <c r="B108" s="31" t="str">
        <f t="shared" si="1"/>
        <v>Digitalizaciones de la institución [Archivo Histórico de Sabadell]</v>
      </c>
      <c r="C108" s="31" t="s">
        <v>25</v>
      </c>
      <c r="D108" s="31" t="s">
        <v>854</v>
      </c>
      <c r="E108" s="31" t="s">
        <v>599</v>
      </c>
      <c r="F108" s="31" t="s">
        <v>115</v>
      </c>
      <c r="G108" s="30" t="s">
        <v>16</v>
      </c>
      <c r="H108" s="30" t="s">
        <v>80</v>
      </c>
      <c r="I108" s="30" t="s">
        <v>2085</v>
      </c>
    </row>
    <row r="109" spans="1:9" x14ac:dyDescent="0.3">
      <c r="A109" s="31" t="s">
        <v>1868</v>
      </c>
      <c r="B109" s="31" t="str">
        <f t="shared" si="1"/>
        <v>Digitalizaciones de la institución [Archivo Histórico de la Ciudad de Barcelona ]</v>
      </c>
      <c r="C109" s="31" t="s">
        <v>25</v>
      </c>
      <c r="D109" s="31" t="s">
        <v>854</v>
      </c>
      <c r="E109" s="31" t="s">
        <v>599</v>
      </c>
      <c r="F109" s="31" t="s">
        <v>115</v>
      </c>
      <c r="G109" s="30" t="s">
        <v>16</v>
      </c>
      <c r="H109" s="30" t="s">
        <v>80</v>
      </c>
      <c r="I109" s="30" t="s">
        <v>80</v>
      </c>
    </row>
    <row r="110" spans="1:9" x14ac:dyDescent="0.3">
      <c r="A110" s="31" t="s">
        <v>1869</v>
      </c>
      <c r="B110" s="31" t="str">
        <f t="shared" si="1"/>
        <v>Digitalizaciones de la institución [Archivo Provincial de la Escuela Pia de Cataluña]</v>
      </c>
      <c r="C110" s="31" t="s">
        <v>25</v>
      </c>
      <c r="D110" s="31" t="s">
        <v>854</v>
      </c>
      <c r="E110" s="31" t="s">
        <v>599</v>
      </c>
      <c r="F110" s="31" t="s">
        <v>115</v>
      </c>
      <c r="G110" s="30" t="s">
        <v>16</v>
      </c>
      <c r="H110" s="30" t="s">
        <v>80</v>
      </c>
      <c r="I110" s="30" t="s">
        <v>80</v>
      </c>
    </row>
    <row r="111" spans="1:9" ht="28.8" x14ac:dyDescent="0.3">
      <c r="A111" s="31" t="s">
        <v>1870</v>
      </c>
      <c r="B111" s="31" t="str">
        <f t="shared" si="1"/>
        <v>Digitalizaciones de la institución [Asociación Emporion ]</v>
      </c>
      <c r="C111" s="31" t="s">
        <v>1362</v>
      </c>
      <c r="D111" s="31" t="s">
        <v>854</v>
      </c>
      <c r="E111" s="31" t="s">
        <v>599</v>
      </c>
      <c r="F111" s="31" t="s">
        <v>115</v>
      </c>
      <c r="G111" s="30" t="s">
        <v>16</v>
      </c>
      <c r="H111" s="30" t="s">
        <v>81</v>
      </c>
      <c r="I111" s="30" t="s">
        <v>2086</v>
      </c>
    </row>
    <row r="112" spans="1:9" x14ac:dyDescent="0.3">
      <c r="A112" s="31" t="s">
        <v>1871</v>
      </c>
      <c r="B112" s="31" t="str">
        <f t="shared" si="1"/>
        <v>Digitalizaciones de la institución [Ateneo Barcelonés ]</v>
      </c>
      <c r="C112" s="31" t="s">
        <v>26</v>
      </c>
      <c r="D112" s="31" t="s">
        <v>854</v>
      </c>
      <c r="E112" s="31" t="s">
        <v>599</v>
      </c>
      <c r="F112" s="31" t="s">
        <v>115</v>
      </c>
      <c r="G112" s="30" t="s">
        <v>16</v>
      </c>
      <c r="H112" s="30" t="s">
        <v>80</v>
      </c>
      <c r="I112" s="30" t="s">
        <v>80</v>
      </c>
    </row>
    <row r="113" spans="1:9" x14ac:dyDescent="0.3">
      <c r="A113" s="31" t="s">
        <v>1872</v>
      </c>
      <c r="B113" s="31" t="str">
        <f t="shared" si="1"/>
        <v>Digitalizaciones de la institución [Aula Marius Torres]</v>
      </c>
      <c r="C113" s="31" t="s">
        <v>1350</v>
      </c>
      <c r="D113" s="31" t="s">
        <v>854</v>
      </c>
      <c r="E113" s="31" t="s">
        <v>599</v>
      </c>
      <c r="F113" s="31" t="s">
        <v>115</v>
      </c>
      <c r="G113" s="30" t="s">
        <v>16</v>
      </c>
      <c r="H113" s="30" t="s">
        <v>82</v>
      </c>
      <c r="I113" s="30" t="s">
        <v>82</v>
      </c>
    </row>
    <row r="114" spans="1:9" x14ac:dyDescent="0.3">
      <c r="A114" s="31" t="s">
        <v>1873</v>
      </c>
      <c r="B114" s="31" t="str">
        <f t="shared" si="1"/>
        <v>Digitalizaciones de la institución [Generalitat de Cataluña. Biblioteca del Deporte]</v>
      </c>
      <c r="C114" s="31" t="s">
        <v>1882</v>
      </c>
      <c r="D114" s="31" t="s">
        <v>854</v>
      </c>
      <c r="E114" s="31" t="s">
        <v>599</v>
      </c>
      <c r="F114" s="31" t="s">
        <v>115</v>
      </c>
      <c r="G114" s="30" t="s">
        <v>16</v>
      </c>
      <c r="H114" s="30" t="s">
        <v>80</v>
      </c>
      <c r="I114" s="30" t="s">
        <v>80</v>
      </c>
    </row>
    <row r="115" spans="1:9" x14ac:dyDescent="0.3">
      <c r="A115" s="31" t="s">
        <v>1875</v>
      </c>
      <c r="B115" s="31" t="str">
        <f t="shared" si="1"/>
        <v>Digitalizaciones de la institución [Generalitat de Cataluña. Observatorio del Ebro]</v>
      </c>
      <c r="C115" s="31" t="s">
        <v>1882</v>
      </c>
      <c r="D115" s="31" t="s">
        <v>854</v>
      </c>
      <c r="E115" s="31" t="s">
        <v>599</v>
      </c>
      <c r="F115" s="31" t="s">
        <v>115</v>
      </c>
      <c r="G115" s="30" t="s">
        <v>16</v>
      </c>
      <c r="H115" s="30" t="s">
        <v>83</v>
      </c>
      <c r="I115" s="30" t="s">
        <v>2087</v>
      </c>
    </row>
    <row r="116" spans="1:9" x14ac:dyDescent="0.3">
      <c r="A116" s="31" t="s">
        <v>1874</v>
      </c>
      <c r="B116" s="31" t="str">
        <f t="shared" si="1"/>
        <v>Digitalizaciones de la institución [Real Academia de Ciencies y Artes de Barcelona]</v>
      </c>
      <c r="C116" s="31" t="s">
        <v>41</v>
      </c>
      <c r="D116" s="31" t="s">
        <v>854</v>
      </c>
      <c r="E116" s="31" t="s">
        <v>599</v>
      </c>
      <c r="F116" s="31" t="s">
        <v>115</v>
      </c>
      <c r="G116" s="30" t="s">
        <v>16</v>
      </c>
      <c r="H116" s="30" t="s">
        <v>80</v>
      </c>
      <c r="I116" s="30" t="s">
        <v>80</v>
      </c>
    </row>
    <row r="117" spans="1:9" x14ac:dyDescent="0.3">
      <c r="A117" s="31" t="s">
        <v>1877</v>
      </c>
      <c r="B117" s="31" t="str">
        <f t="shared" si="1"/>
        <v>Digitalizaciones de la institución [Biblioteca Pública Municipal Marcel·lí Domingo (Tortosa)]</v>
      </c>
      <c r="C117" s="31" t="s">
        <v>2040</v>
      </c>
      <c r="D117" s="31" t="s">
        <v>854</v>
      </c>
      <c r="E117" s="31" t="s">
        <v>599</v>
      </c>
      <c r="F117" s="31" t="s">
        <v>115</v>
      </c>
      <c r="G117" s="30" t="s">
        <v>16</v>
      </c>
      <c r="H117" s="30" t="s">
        <v>83</v>
      </c>
      <c r="I117" s="30" t="s">
        <v>2088</v>
      </c>
    </row>
    <row r="118" spans="1:9" ht="28.8" x14ac:dyDescent="0.3">
      <c r="A118" s="31" t="s">
        <v>1843</v>
      </c>
      <c r="B118" s="31" t="str">
        <f t="shared" si="1"/>
        <v>Digitalizaciones de la institución [Museo Víctor Balaguer]</v>
      </c>
      <c r="C118" s="31" t="s">
        <v>38</v>
      </c>
      <c r="D118" s="31" t="s">
        <v>854</v>
      </c>
      <c r="E118" s="31" t="s">
        <v>599</v>
      </c>
      <c r="F118" s="31" t="s">
        <v>115</v>
      </c>
      <c r="G118" s="30" t="s">
        <v>16</v>
      </c>
      <c r="H118" s="30" t="s">
        <v>80</v>
      </c>
      <c r="I118" s="30" t="s">
        <v>2063</v>
      </c>
    </row>
    <row r="119" spans="1:9" x14ac:dyDescent="0.3">
      <c r="A119" s="31" t="s">
        <v>1876</v>
      </c>
      <c r="B119" s="31" t="str">
        <f t="shared" si="1"/>
        <v>Digitalizaciones de la institución [Biblioteca Pública Municipal Tierra Baja del Vendrell]</v>
      </c>
      <c r="C119" s="31" t="s">
        <v>2040</v>
      </c>
      <c r="D119" s="31" t="s">
        <v>854</v>
      </c>
      <c r="E119" s="31" t="s">
        <v>599</v>
      </c>
      <c r="F119" s="31" t="s">
        <v>115</v>
      </c>
      <c r="G119" s="30" t="s">
        <v>16</v>
      </c>
      <c r="H119" s="30" t="s">
        <v>83</v>
      </c>
      <c r="I119" s="30" t="s">
        <v>2089</v>
      </c>
    </row>
    <row r="120" spans="1:9" x14ac:dyDescent="0.3">
      <c r="A120" s="31" t="s">
        <v>601</v>
      </c>
      <c r="B120" s="31" t="str">
        <f t="shared" si="1"/>
        <v>Digitalizaciones de la institución [Biblioteca Rosa Sensat]</v>
      </c>
      <c r="C120" s="31" t="s">
        <v>1467</v>
      </c>
      <c r="D120" s="31" t="s">
        <v>854</v>
      </c>
      <c r="E120" s="31" t="s">
        <v>599</v>
      </c>
      <c r="F120" s="31" t="s">
        <v>115</v>
      </c>
      <c r="G120" s="30" t="s">
        <v>16</v>
      </c>
      <c r="H120" s="30" t="s">
        <v>80</v>
      </c>
      <c r="I120" s="30" t="s">
        <v>80</v>
      </c>
    </row>
    <row r="121" spans="1:9" x14ac:dyDescent="0.3">
      <c r="A121" s="31" t="s">
        <v>1878</v>
      </c>
      <c r="B121" s="31" t="str">
        <f t="shared" si="1"/>
        <v>Digitalizaciones de la institución [Universidad Ramón Llul. Facultad de Comunicación y Relaciones Internacionales Blanquerna]</v>
      </c>
      <c r="C121" s="31" t="s">
        <v>1467</v>
      </c>
      <c r="D121" s="31" t="s">
        <v>854</v>
      </c>
      <c r="E121" s="31" t="s">
        <v>599</v>
      </c>
      <c r="F121" s="31" t="s">
        <v>115</v>
      </c>
      <c r="G121" s="30" t="s">
        <v>16</v>
      </c>
      <c r="H121" s="30" t="s">
        <v>80</v>
      </c>
      <c r="I121" s="30" t="s">
        <v>80</v>
      </c>
    </row>
    <row r="122" spans="1:9" x14ac:dyDescent="0.3">
      <c r="A122" s="31" t="s">
        <v>1639</v>
      </c>
      <c r="B122" s="31" t="str">
        <f t="shared" si="1"/>
        <v>Digitalizaciones de la institución [Centro de Documentación y Museo Textil de Tarrasa]</v>
      </c>
      <c r="C122" s="31" t="s">
        <v>2045</v>
      </c>
      <c r="D122" s="31" t="s">
        <v>854</v>
      </c>
      <c r="E122" s="31" t="s">
        <v>599</v>
      </c>
      <c r="F122" s="31" t="s">
        <v>115</v>
      </c>
      <c r="G122" s="30" t="s">
        <v>16</v>
      </c>
      <c r="H122" s="30" t="s">
        <v>80</v>
      </c>
      <c r="I122" s="30" t="s">
        <v>2081</v>
      </c>
    </row>
    <row r="123" spans="1:9" x14ac:dyDescent="0.3">
      <c r="A123" s="31" t="s">
        <v>1847</v>
      </c>
      <c r="B123" s="31" t="str">
        <f t="shared" si="1"/>
        <v>Digitalizaciones de la institución [Centro Moral e Instructivo de Gracia (Centre Moral Instructiu de Gràcia)]</v>
      </c>
      <c r="C123" s="31" t="s">
        <v>1467</v>
      </c>
      <c r="D123" s="31" t="s">
        <v>854</v>
      </c>
      <c r="E123" s="31" t="s">
        <v>599</v>
      </c>
      <c r="F123" s="31" t="s">
        <v>115</v>
      </c>
      <c r="G123" s="30" t="s">
        <v>16</v>
      </c>
      <c r="H123" s="30" t="s">
        <v>80</v>
      </c>
      <c r="I123" s="30" t="s">
        <v>80</v>
      </c>
    </row>
    <row r="124" spans="1:9" x14ac:dyDescent="0.3">
      <c r="A124" s="31" t="s">
        <v>1879</v>
      </c>
      <c r="B124" s="31" t="str">
        <f t="shared" ref="B124:B187" si="2">"Digitalizaciones de la institución [" &amp; A124 &amp; "]"</f>
        <v>Digitalizaciones de la institución [Colegio de Arquitectos de Cataluña]</v>
      </c>
      <c r="C124" s="31" t="s">
        <v>27</v>
      </c>
      <c r="D124" s="31" t="s">
        <v>854</v>
      </c>
      <c r="E124" s="31" t="s">
        <v>599</v>
      </c>
      <c r="F124" s="31" t="s">
        <v>115</v>
      </c>
      <c r="G124" s="30" t="s">
        <v>16</v>
      </c>
      <c r="H124" s="30" t="s">
        <v>80</v>
      </c>
      <c r="I124" s="30" t="s">
        <v>80</v>
      </c>
    </row>
    <row r="125" spans="1:9" x14ac:dyDescent="0.3">
      <c r="A125" s="31" t="s">
        <v>1710</v>
      </c>
      <c r="B125" s="31" t="str">
        <f t="shared" si="2"/>
        <v>Digitalizaciones de la institución [Colegio de Periodistas de Cataluña]</v>
      </c>
      <c r="C125" s="31" t="s">
        <v>27</v>
      </c>
      <c r="D125" s="31" t="s">
        <v>854</v>
      </c>
      <c r="E125" s="31" t="s">
        <v>599</v>
      </c>
      <c r="F125" s="31" t="s">
        <v>115</v>
      </c>
      <c r="G125" s="30" t="s">
        <v>16</v>
      </c>
      <c r="H125" s="30" t="s">
        <v>80</v>
      </c>
      <c r="I125" s="30" t="s">
        <v>80</v>
      </c>
    </row>
    <row r="126" spans="1:9" x14ac:dyDescent="0.3">
      <c r="A126" s="31" t="s">
        <v>1880</v>
      </c>
      <c r="B126" s="31" t="str">
        <f t="shared" si="2"/>
        <v>Digitalizaciones de la institución [Diputación de Barcelona. Red de Bibliotecas Municipales]</v>
      </c>
      <c r="C126" s="31" t="s">
        <v>28</v>
      </c>
      <c r="D126" s="31" t="s">
        <v>854</v>
      </c>
      <c r="E126" s="31" t="s">
        <v>599</v>
      </c>
      <c r="F126" s="31" t="s">
        <v>115</v>
      </c>
      <c r="G126" s="30" t="s">
        <v>16</v>
      </c>
      <c r="H126" s="30" t="s">
        <v>80</v>
      </c>
      <c r="I126" s="30" t="s">
        <v>80</v>
      </c>
    </row>
    <row r="127" spans="1:9" x14ac:dyDescent="0.3">
      <c r="A127" s="31" t="s">
        <v>1853</v>
      </c>
      <c r="B127" s="31" t="str">
        <f t="shared" si="2"/>
        <v>Digitalizaciones de la institución [Generalitat de Cataluña. Filmoteca de Cataluña]</v>
      </c>
      <c r="C127" s="31" t="s">
        <v>1882</v>
      </c>
      <c r="D127" s="31" t="s">
        <v>854</v>
      </c>
      <c r="E127" s="31" t="s">
        <v>599</v>
      </c>
      <c r="F127" s="31" t="s">
        <v>115</v>
      </c>
      <c r="G127" s="30" t="s">
        <v>16</v>
      </c>
      <c r="H127" s="30" t="s">
        <v>80</v>
      </c>
      <c r="I127" s="30" t="s">
        <v>80</v>
      </c>
    </row>
    <row r="128" spans="1:9" x14ac:dyDescent="0.3">
      <c r="A128" s="31" t="s">
        <v>1883</v>
      </c>
      <c r="B128" s="31" t="str">
        <f t="shared" si="2"/>
        <v>Digitalizaciones de la institución [Fundación Folch i Torres]</v>
      </c>
      <c r="C128" s="31" t="s">
        <v>34</v>
      </c>
      <c r="D128" s="31" t="s">
        <v>854</v>
      </c>
      <c r="E128" s="31" t="s">
        <v>599</v>
      </c>
      <c r="F128" s="31" t="s">
        <v>115</v>
      </c>
      <c r="G128" s="30" t="s">
        <v>16</v>
      </c>
      <c r="H128" s="30" t="s">
        <v>80</v>
      </c>
      <c r="I128" s="30" t="s">
        <v>80</v>
      </c>
    </row>
    <row r="129" spans="1:9" x14ac:dyDescent="0.3">
      <c r="A129" s="31" t="s">
        <v>1884</v>
      </c>
      <c r="B129" s="31" t="str">
        <f t="shared" si="2"/>
        <v>Digitalizaciones de la institución [Fundación Josep Irla]</v>
      </c>
      <c r="C129" s="31" t="s">
        <v>34</v>
      </c>
      <c r="D129" s="31" t="s">
        <v>854</v>
      </c>
      <c r="E129" s="31" t="s">
        <v>599</v>
      </c>
      <c r="F129" s="31" t="s">
        <v>115</v>
      </c>
      <c r="G129" s="30" t="s">
        <v>16</v>
      </c>
      <c r="H129" s="30" t="s">
        <v>81</v>
      </c>
      <c r="I129" s="30" t="s">
        <v>81</v>
      </c>
    </row>
    <row r="130" spans="1:9" x14ac:dyDescent="0.3">
      <c r="A130" s="31" t="s">
        <v>1885</v>
      </c>
      <c r="B130" s="31" t="str">
        <f t="shared" si="2"/>
        <v>Digitalizaciones de la institución [Fundación Junta Constructora del Templo Expiatorio de la Sagrada Família]</v>
      </c>
      <c r="C130" s="31" t="s">
        <v>34</v>
      </c>
      <c r="D130" s="31" t="s">
        <v>854</v>
      </c>
      <c r="E130" s="31" t="s">
        <v>599</v>
      </c>
      <c r="F130" s="31" t="s">
        <v>115</v>
      </c>
      <c r="G130" s="30" t="s">
        <v>16</v>
      </c>
      <c r="H130" s="30" t="s">
        <v>80</v>
      </c>
      <c r="I130" s="30" t="s">
        <v>80</v>
      </c>
    </row>
    <row r="131" spans="1:9" x14ac:dyDescent="0.3">
      <c r="A131" s="31" t="s">
        <v>1886</v>
      </c>
      <c r="B131" s="31" t="str">
        <f t="shared" si="2"/>
        <v>Digitalizaciones de la institución [Fundación-Museo de Historia de la Medicina de Cataluña]</v>
      </c>
      <c r="C131" s="31" t="s">
        <v>38</v>
      </c>
      <c r="D131" s="31" t="s">
        <v>854</v>
      </c>
      <c r="E131" s="31" t="s">
        <v>599</v>
      </c>
      <c r="F131" s="31" t="s">
        <v>115</v>
      </c>
      <c r="G131" s="30" t="s">
        <v>16</v>
      </c>
      <c r="H131" s="30" t="s">
        <v>80</v>
      </c>
      <c r="I131" s="30" t="s">
        <v>80</v>
      </c>
    </row>
    <row r="132" spans="1:9" x14ac:dyDescent="0.3">
      <c r="A132" s="31" t="s">
        <v>1887</v>
      </c>
      <c r="B132" s="31" t="str">
        <f t="shared" si="2"/>
        <v>Digitalizaciones de la institución [Fundación Nous Horitzons]</v>
      </c>
      <c r="C132" s="31" t="s">
        <v>34</v>
      </c>
      <c r="D132" s="31" t="s">
        <v>854</v>
      </c>
      <c r="E132" s="31" t="s">
        <v>599</v>
      </c>
      <c r="F132" s="31" t="s">
        <v>115</v>
      </c>
      <c r="G132" s="30" t="s">
        <v>16</v>
      </c>
      <c r="H132" s="30" t="s">
        <v>80</v>
      </c>
      <c r="I132" s="30" t="s">
        <v>80</v>
      </c>
    </row>
    <row r="133" spans="1:9" x14ac:dyDescent="0.3">
      <c r="A133" s="31" t="s">
        <v>1888</v>
      </c>
      <c r="B133" s="31" t="str">
        <f t="shared" si="2"/>
        <v>Digitalizaciones de la institución [Fundación Roca Galés]</v>
      </c>
      <c r="C133" s="31" t="s">
        <v>34</v>
      </c>
      <c r="D133" s="31" t="s">
        <v>854</v>
      </c>
      <c r="E133" s="31" t="s">
        <v>599</v>
      </c>
      <c r="F133" s="31" t="s">
        <v>115</v>
      </c>
      <c r="G133" s="30" t="s">
        <v>16</v>
      </c>
      <c r="H133" s="30" t="s">
        <v>80</v>
      </c>
      <c r="I133" s="30" t="s">
        <v>80</v>
      </c>
    </row>
    <row r="134" spans="1:9" x14ac:dyDescent="0.3">
      <c r="A134" s="31" t="s">
        <v>1889</v>
      </c>
      <c r="B134" s="31" t="str">
        <f t="shared" si="2"/>
        <v>Digitalizaciones de la institución [Instituto Catalán Internacional por la paz]</v>
      </c>
      <c r="C134" s="31" t="s">
        <v>1882</v>
      </c>
      <c r="D134" s="31" t="s">
        <v>854</v>
      </c>
      <c r="E134" s="31" t="s">
        <v>599</v>
      </c>
      <c r="F134" s="31" t="s">
        <v>115</v>
      </c>
      <c r="G134" s="30" t="s">
        <v>16</v>
      </c>
      <c r="H134" s="30" t="s">
        <v>80</v>
      </c>
      <c r="I134" s="30" t="s">
        <v>80</v>
      </c>
    </row>
    <row r="135" spans="1:9" ht="28.8" x14ac:dyDescent="0.3">
      <c r="A135" s="31" t="s">
        <v>1890</v>
      </c>
      <c r="B135" s="31" t="str">
        <f t="shared" si="2"/>
        <v>Digitalizaciones de la institución [Mediateca de Perpignan. Departamento de catalán]</v>
      </c>
      <c r="C135" s="31" t="s">
        <v>2040</v>
      </c>
      <c r="D135" s="31" t="s">
        <v>854</v>
      </c>
      <c r="E135" s="31" t="s">
        <v>599</v>
      </c>
      <c r="F135" s="31" t="s">
        <v>115</v>
      </c>
      <c r="G135" s="30" t="s">
        <v>2090</v>
      </c>
      <c r="H135" s="30" t="s">
        <v>2091</v>
      </c>
      <c r="I135" s="30" t="s">
        <v>2092</v>
      </c>
    </row>
    <row r="136" spans="1:9" x14ac:dyDescent="0.3">
      <c r="A136" s="31" t="s">
        <v>1891</v>
      </c>
      <c r="B136" s="31" t="str">
        <f t="shared" si="2"/>
        <v>Digitalizaciones de la institución [Museo Marítimo de Barcelona ]</v>
      </c>
      <c r="C136" s="31" t="s">
        <v>38</v>
      </c>
      <c r="D136" s="31" t="s">
        <v>854</v>
      </c>
      <c r="E136" s="31" t="s">
        <v>599</v>
      </c>
      <c r="F136" s="31" t="s">
        <v>115</v>
      </c>
      <c r="G136" s="30" t="s">
        <v>16</v>
      </c>
      <c r="H136" s="30" t="s">
        <v>80</v>
      </c>
      <c r="I136" s="30" t="s">
        <v>80</v>
      </c>
    </row>
    <row r="137" spans="1:9" x14ac:dyDescent="0.3">
      <c r="A137" s="31" t="s">
        <v>1461</v>
      </c>
      <c r="B137" s="31" t="str">
        <f t="shared" si="2"/>
        <v>Digitalizaciones de la institución [Museo Nacional de Arte de Cataluña]</v>
      </c>
      <c r="C137" s="31" t="s">
        <v>38</v>
      </c>
      <c r="D137" s="31" t="s">
        <v>854</v>
      </c>
      <c r="E137" s="31" t="s">
        <v>599</v>
      </c>
      <c r="F137" s="31" t="s">
        <v>115</v>
      </c>
      <c r="G137" s="30" t="s">
        <v>16</v>
      </c>
      <c r="H137" s="30" t="s">
        <v>80</v>
      </c>
      <c r="I137" s="30" t="s">
        <v>80</v>
      </c>
    </row>
    <row r="138" spans="1:9" x14ac:dyDescent="0.3">
      <c r="A138" s="31" t="s">
        <v>1844</v>
      </c>
      <c r="B138" s="31" t="str">
        <f t="shared" si="2"/>
        <v>Digitalizaciones de la institución [Centro de Documentación del Orfeón Catalán]</v>
      </c>
      <c r="C138" s="31" t="s">
        <v>1467</v>
      </c>
      <c r="D138" s="31" t="s">
        <v>854</v>
      </c>
      <c r="E138" s="31" t="s">
        <v>599</v>
      </c>
      <c r="F138" s="31" t="s">
        <v>115</v>
      </c>
      <c r="G138" s="30" t="s">
        <v>16</v>
      </c>
      <c r="H138" s="30" t="s">
        <v>80</v>
      </c>
      <c r="I138" s="30" t="s">
        <v>80</v>
      </c>
    </row>
    <row r="139" spans="1:9" x14ac:dyDescent="0.3">
      <c r="A139" s="31" t="s">
        <v>1892</v>
      </c>
      <c r="B139" s="31" t="str">
        <f t="shared" si="2"/>
        <v>Digitalizaciones de la institución [Parlamento de Cataluña. Área de Búsqueda, Producción Documental y Biblioteca]</v>
      </c>
      <c r="C139" s="31" t="s">
        <v>1882</v>
      </c>
      <c r="D139" s="31" t="s">
        <v>854</v>
      </c>
      <c r="E139" s="31" t="s">
        <v>599</v>
      </c>
      <c r="F139" s="31" t="s">
        <v>115</v>
      </c>
      <c r="G139" s="30" t="s">
        <v>16</v>
      </c>
      <c r="H139" s="30" t="s">
        <v>80</v>
      </c>
      <c r="I139" s="30" t="s">
        <v>80</v>
      </c>
    </row>
    <row r="140" spans="1:9" x14ac:dyDescent="0.3">
      <c r="A140" s="31" t="s">
        <v>803</v>
      </c>
      <c r="B140" s="31" t="str">
        <f t="shared" si="2"/>
        <v>Digitalizaciones de la institución [Universidad Autónoma de Barcelona]</v>
      </c>
      <c r="C140" s="31" t="s">
        <v>44</v>
      </c>
      <c r="D140" s="31" t="s">
        <v>854</v>
      </c>
      <c r="E140" s="31" t="s">
        <v>599</v>
      </c>
      <c r="F140" s="31" t="s">
        <v>115</v>
      </c>
      <c r="G140" s="30" t="s">
        <v>16</v>
      </c>
      <c r="H140" s="30" t="s">
        <v>80</v>
      </c>
      <c r="I140" s="30" t="s">
        <v>2138</v>
      </c>
    </row>
    <row r="141" spans="1:9" x14ac:dyDescent="0.3">
      <c r="A141" s="31" t="s">
        <v>1893</v>
      </c>
      <c r="B141" s="31" t="str">
        <f t="shared" si="2"/>
        <v>Digitalizaciones de la institución [Universidad de Barcelona. Centro de Recursos pera el Aprendizaje y la Investigación]</v>
      </c>
      <c r="C141" s="31"/>
      <c r="D141" s="31" t="s">
        <v>854</v>
      </c>
      <c r="E141" s="31" t="s">
        <v>599</v>
      </c>
      <c r="F141" s="31" t="s">
        <v>115</v>
      </c>
      <c r="G141" s="30" t="s">
        <v>16</v>
      </c>
      <c r="H141" s="30" t="s">
        <v>80</v>
      </c>
      <c r="I141" s="30" t="s">
        <v>80</v>
      </c>
    </row>
    <row r="142" spans="1:9" x14ac:dyDescent="0.3">
      <c r="A142" s="31" t="s">
        <v>598</v>
      </c>
      <c r="B142" s="31" t="str">
        <f t="shared" si="2"/>
        <v>Digitalizaciones de la institución [Universitat de Lleida]</v>
      </c>
      <c r="C142" s="31" t="s">
        <v>44</v>
      </c>
      <c r="D142" s="31" t="s">
        <v>854</v>
      </c>
      <c r="E142" s="31" t="s">
        <v>599</v>
      </c>
      <c r="F142" s="31" t="s">
        <v>115</v>
      </c>
      <c r="G142" s="30" t="s">
        <v>16</v>
      </c>
      <c r="H142" s="30" t="s">
        <v>82</v>
      </c>
      <c r="I142" s="30" t="s">
        <v>82</v>
      </c>
    </row>
    <row r="143" spans="1:9" x14ac:dyDescent="0.3">
      <c r="A143" s="31" t="s">
        <v>1894</v>
      </c>
      <c r="B143" s="31" t="str">
        <f t="shared" si="2"/>
        <v>Digitalizaciones de la institución [Universidad de Vic]</v>
      </c>
      <c r="C143" s="31" t="s">
        <v>44</v>
      </c>
      <c r="D143" s="31" t="s">
        <v>854</v>
      </c>
      <c r="E143" s="31" t="s">
        <v>599</v>
      </c>
      <c r="F143" s="31" t="s">
        <v>115</v>
      </c>
      <c r="G143" s="30" t="s">
        <v>16</v>
      </c>
      <c r="H143" s="30" t="s">
        <v>80</v>
      </c>
      <c r="I143" s="30" t="s">
        <v>2071</v>
      </c>
    </row>
    <row r="144" spans="1:9" ht="43.2" x14ac:dyDescent="0.3">
      <c r="A144" s="31" t="s">
        <v>1864</v>
      </c>
      <c r="B144" s="31" t="str">
        <f t="shared" si="2"/>
        <v>Digitalizaciones de la institución [Centro de Documentación del Museo de las Culturas del Vi (VINSEUM)]</v>
      </c>
      <c r="C144" s="31" t="s">
        <v>2044</v>
      </c>
      <c r="D144" s="31" t="s">
        <v>854</v>
      </c>
      <c r="E144" s="31" t="s">
        <v>599</v>
      </c>
      <c r="F144" s="31" t="s">
        <v>115</v>
      </c>
      <c r="G144" s="30" t="s">
        <v>16</v>
      </c>
      <c r="H144" s="30" t="s">
        <v>80</v>
      </c>
      <c r="I144" s="30" t="s">
        <v>2084</v>
      </c>
    </row>
    <row r="145" spans="1:9" ht="28.8" x14ac:dyDescent="0.3">
      <c r="A145" s="31" t="s">
        <v>941</v>
      </c>
      <c r="B145" s="31" t="str">
        <f t="shared" si="2"/>
        <v>Digitalizaciones de la institución [Archivo histórico de la Heredad de aguas de Arucas y Firgas]</v>
      </c>
      <c r="C145" s="31" t="s">
        <v>25</v>
      </c>
      <c r="D145" s="31" t="s">
        <v>854</v>
      </c>
      <c r="E145" s="31" t="s">
        <v>940</v>
      </c>
      <c r="F145" s="31" t="s">
        <v>115</v>
      </c>
      <c r="G145" s="30" t="s">
        <v>20</v>
      </c>
      <c r="H145" s="30" t="s">
        <v>64</v>
      </c>
      <c r="I145" s="30" t="s">
        <v>2093</v>
      </c>
    </row>
    <row r="146" spans="1:9" ht="43.2" x14ac:dyDescent="0.3">
      <c r="A146" s="31" t="s">
        <v>942</v>
      </c>
      <c r="B146" s="31" t="str">
        <f t="shared" si="2"/>
        <v>Digitalizaciones de la institución [Archivo histórico de la Real Sociedad Económica de Amigos del País de Gran Canaria (RSEAPGC)]</v>
      </c>
      <c r="C146" s="31" t="s">
        <v>25</v>
      </c>
      <c r="D146" s="31" t="s">
        <v>854</v>
      </c>
      <c r="E146" s="31" t="s">
        <v>940</v>
      </c>
      <c r="F146" s="31" t="s">
        <v>115</v>
      </c>
      <c r="G146" s="30" t="s">
        <v>20</v>
      </c>
      <c r="H146" s="30" t="s">
        <v>64</v>
      </c>
      <c r="I146" s="30" t="s">
        <v>402</v>
      </c>
    </row>
    <row r="147" spans="1:9" ht="43.2" x14ac:dyDescent="0.3">
      <c r="A147" s="31" t="s">
        <v>975</v>
      </c>
      <c r="B147" s="31" t="str">
        <f t="shared" si="2"/>
        <v>Digitalizaciones de la institución [Almogaren (Institutum Canarium)]</v>
      </c>
      <c r="C147" s="31" t="s">
        <v>1467</v>
      </c>
      <c r="D147" s="31" t="s">
        <v>854</v>
      </c>
      <c r="E147" s="31" t="s">
        <v>940</v>
      </c>
      <c r="F147" s="31" t="s">
        <v>115</v>
      </c>
      <c r="G147" s="30" t="s">
        <v>20</v>
      </c>
      <c r="H147" s="30" t="s">
        <v>64</v>
      </c>
      <c r="I147" s="30" t="s">
        <v>402</v>
      </c>
    </row>
    <row r="148" spans="1:9" ht="28.8" x14ac:dyDescent="0.3">
      <c r="A148" s="31" t="s">
        <v>976</v>
      </c>
      <c r="B148" s="31" t="str">
        <f t="shared" si="2"/>
        <v>Digitalizaciones de la institución [Sociedad canaria de Oftalmología]</v>
      </c>
      <c r="C148" s="31" t="s">
        <v>1362</v>
      </c>
      <c r="D148" s="31" t="s">
        <v>854</v>
      </c>
      <c r="E148" s="31" t="s">
        <v>940</v>
      </c>
      <c r="F148" s="31" t="s">
        <v>115</v>
      </c>
      <c r="G148" s="30" t="s">
        <v>20</v>
      </c>
      <c r="H148" s="30" t="s">
        <v>65</v>
      </c>
      <c r="I148" s="30" t="s">
        <v>1420</v>
      </c>
    </row>
    <row r="149" spans="1:9" ht="28.8" x14ac:dyDescent="0.3">
      <c r="A149" s="31" t="s">
        <v>1895</v>
      </c>
      <c r="B149" s="31" t="str">
        <f t="shared" si="2"/>
        <v>Digitalizaciones de la institución [Gobierno de Canarias. Academia canaria de Ciencias]</v>
      </c>
      <c r="C149" s="31" t="s">
        <v>1882</v>
      </c>
      <c r="D149" s="31" t="s">
        <v>854</v>
      </c>
      <c r="E149" s="31" t="s">
        <v>940</v>
      </c>
      <c r="F149" s="31" t="s">
        <v>115</v>
      </c>
      <c r="G149" s="30" t="s">
        <v>20</v>
      </c>
      <c r="H149" s="30" t="s">
        <v>65</v>
      </c>
      <c r="I149" s="30" t="s">
        <v>1420</v>
      </c>
    </row>
    <row r="150" spans="1:9" ht="28.8" x14ac:dyDescent="0.3">
      <c r="A150" s="31" t="s">
        <v>977</v>
      </c>
      <c r="B150" s="31" t="str">
        <f t="shared" si="2"/>
        <v>Digitalizaciones de la institución [Archivo Histórico Insular de Fuerteventura]</v>
      </c>
      <c r="C150" s="31" t="s">
        <v>25</v>
      </c>
      <c r="D150" s="31" t="s">
        <v>854</v>
      </c>
      <c r="E150" s="31" t="s">
        <v>940</v>
      </c>
      <c r="F150" s="31" t="s">
        <v>115</v>
      </c>
      <c r="G150" s="30" t="s">
        <v>20</v>
      </c>
      <c r="H150" s="30" t="s">
        <v>64</v>
      </c>
      <c r="I150" s="30" t="s">
        <v>996</v>
      </c>
    </row>
    <row r="151" spans="1:9" ht="28.8" x14ac:dyDescent="0.3">
      <c r="A151" s="31" t="s">
        <v>978</v>
      </c>
      <c r="B151" s="31" t="str">
        <f t="shared" si="2"/>
        <v>Digitalizaciones de la institución [Sanatorio antituberculoso de Ofra]</v>
      </c>
      <c r="C151" s="31" t="s">
        <v>29</v>
      </c>
      <c r="D151" s="31" t="s">
        <v>854</v>
      </c>
      <c r="E151" s="31" t="s">
        <v>940</v>
      </c>
      <c r="F151" s="31" t="s">
        <v>115</v>
      </c>
      <c r="G151" s="30" t="s">
        <v>20</v>
      </c>
      <c r="H151" s="30" t="s">
        <v>65</v>
      </c>
      <c r="I151" s="30" t="s">
        <v>1420</v>
      </c>
    </row>
    <row r="152" spans="1:9" x14ac:dyDescent="0.3">
      <c r="A152" s="31" t="s">
        <v>1146</v>
      </c>
      <c r="B152" s="31" t="str">
        <f t="shared" si="2"/>
        <v>Digitalizaciones de la institución [Instituto de Estudios Albacetenses]</v>
      </c>
      <c r="C152" s="31" t="s">
        <v>1897</v>
      </c>
      <c r="D152" s="31" t="s">
        <v>854</v>
      </c>
      <c r="E152" s="31" t="s">
        <v>1142</v>
      </c>
      <c r="F152" s="31" t="s">
        <v>115</v>
      </c>
      <c r="G152" s="30" t="s">
        <v>15</v>
      </c>
      <c r="H152" s="30" t="s">
        <v>66</v>
      </c>
      <c r="I152" s="30" t="s">
        <v>66</v>
      </c>
    </row>
    <row r="153" spans="1:9" x14ac:dyDescent="0.3">
      <c r="A153" s="31" t="s">
        <v>1583</v>
      </c>
      <c r="B153" s="31" t="str">
        <f t="shared" si="2"/>
        <v>Digitalizaciones de la institución [Ayuntamiento de Albacete]</v>
      </c>
      <c r="C153" s="31" t="s">
        <v>2040</v>
      </c>
      <c r="D153" s="31" t="s">
        <v>854</v>
      </c>
      <c r="E153" s="31" t="s">
        <v>1142</v>
      </c>
      <c r="F153" s="31" t="s">
        <v>115</v>
      </c>
      <c r="G153" s="30" t="s">
        <v>15</v>
      </c>
      <c r="H153" s="30" t="s">
        <v>66</v>
      </c>
      <c r="I153" s="30" t="s">
        <v>66</v>
      </c>
    </row>
    <row r="154" spans="1:9" x14ac:dyDescent="0.3">
      <c r="A154" s="31" t="s">
        <v>1582</v>
      </c>
      <c r="B154" s="31" t="str">
        <f t="shared" si="2"/>
        <v>Digitalizaciones de la institución [Diputación Provincial de Albacete]</v>
      </c>
      <c r="C154" s="31" t="s">
        <v>28</v>
      </c>
      <c r="D154" s="31" t="s">
        <v>854</v>
      </c>
      <c r="E154" s="31" t="s">
        <v>1142</v>
      </c>
      <c r="F154" s="31" t="s">
        <v>115</v>
      </c>
      <c r="G154" s="30" t="s">
        <v>15</v>
      </c>
      <c r="H154" s="30" t="s">
        <v>66</v>
      </c>
      <c r="I154" s="30" t="s">
        <v>66</v>
      </c>
    </row>
    <row r="155" spans="1:9" x14ac:dyDescent="0.3">
      <c r="A155" s="31" t="s">
        <v>1584</v>
      </c>
      <c r="B155" s="31" t="str">
        <f t="shared" si="2"/>
        <v>Digitalizaciones de la institución [Archivo Histórico Provincial de Albacete]</v>
      </c>
      <c r="C155" s="31" t="s">
        <v>25</v>
      </c>
      <c r="D155" s="31" t="s">
        <v>854</v>
      </c>
      <c r="E155" s="31" t="s">
        <v>1142</v>
      </c>
      <c r="F155" s="31" t="s">
        <v>115</v>
      </c>
      <c r="G155" s="30" t="s">
        <v>15</v>
      </c>
      <c r="H155" s="30" t="s">
        <v>66</v>
      </c>
      <c r="I155" s="30" t="s">
        <v>66</v>
      </c>
    </row>
    <row r="156" spans="1:9" ht="28.8" x14ac:dyDescent="0.3">
      <c r="A156" s="31" t="s">
        <v>1585</v>
      </c>
      <c r="B156" s="31" t="str">
        <f t="shared" si="2"/>
        <v>Digitalizaciones de la institución [Centro de Estudios de Castilla-La Mancha]</v>
      </c>
      <c r="C156" s="31" t="s">
        <v>44</v>
      </c>
      <c r="D156" s="31" t="s">
        <v>854</v>
      </c>
      <c r="E156" s="31" t="s">
        <v>1142</v>
      </c>
      <c r="F156" s="31" t="s">
        <v>115</v>
      </c>
      <c r="G156" s="30" t="s">
        <v>15</v>
      </c>
      <c r="H156" s="30" t="s">
        <v>67</v>
      </c>
      <c r="I156" s="30" t="s">
        <v>67</v>
      </c>
    </row>
    <row r="157" spans="1:9" ht="57.6" x14ac:dyDescent="0.3">
      <c r="A157" s="31" t="s">
        <v>211</v>
      </c>
      <c r="B157" s="31" t="str">
        <f t="shared" si="2"/>
        <v>Digitalizaciones de la institución [Universidad de La Laguna]</v>
      </c>
      <c r="C157" s="31" t="s">
        <v>44</v>
      </c>
      <c r="D157" s="31" t="s">
        <v>854</v>
      </c>
      <c r="E157" s="31" t="s">
        <v>881</v>
      </c>
      <c r="F157" s="31" t="s">
        <v>115</v>
      </c>
      <c r="G157" s="30" t="s">
        <v>20</v>
      </c>
      <c r="H157" s="30" t="s">
        <v>65</v>
      </c>
      <c r="I157" s="30" t="s">
        <v>384</v>
      </c>
    </row>
    <row r="158" spans="1:9" ht="43.2" x14ac:dyDescent="0.3">
      <c r="A158" s="31" t="s">
        <v>944</v>
      </c>
      <c r="B158" s="31" t="str">
        <f t="shared" si="2"/>
        <v>Digitalizaciones de la institución [Biblioteca Insular de Gran Canaria]</v>
      </c>
      <c r="C158" s="31" t="s">
        <v>1896</v>
      </c>
      <c r="D158" s="31" t="s">
        <v>854</v>
      </c>
      <c r="E158" s="31" t="s">
        <v>881</v>
      </c>
      <c r="F158" s="31" t="s">
        <v>115</v>
      </c>
      <c r="G158" s="30" t="s">
        <v>20</v>
      </c>
      <c r="H158" s="30" t="s">
        <v>64</v>
      </c>
      <c r="I158" s="30" t="s">
        <v>402</v>
      </c>
    </row>
    <row r="159" spans="1:9" ht="28.8" x14ac:dyDescent="0.3">
      <c r="A159" s="31" t="s">
        <v>943</v>
      </c>
      <c r="B159" s="31" t="str">
        <f t="shared" si="2"/>
        <v>Digitalizaciones de la institución [Biblioteca pública municipal de Santa Cruz de Tenerife]</v>
      </c>
      <c r="C159" s="31" t="s">
        <v>2040</v>
      </c>
      <c r="D159" s="31" t="s">
        <v>854</v>
      </c>
      <c r="E159" s="31" t="s">
        <v>881</v>
      </c>
      <c r="F159" s="31" t="s">
        <v>115</v>
      </c>
      <c r="G159" s="30" t="s">
        <v>20</v>
      </c>
      <c r="H159" s="30" t="s">
        <v>65</v>
      </c>
      <c r="I159" s="30" t="s">
        <v>1420</v>
      </c>
    </row>
    <row r="160" spans="1:9" ht="43.2" x14ac:dyDescent="0.3">
      <c r="A160" s="31" t="s">
        <v>945</v>
      </c>
      <c r="B160" s="31" t="str">
        <f t="shared" si="2"/>
        <v>Digitalizaciones de la institución [Biblioteca Pública del Estado de Las Palmas de Gran Canaria]</v>
      </c>
      <c r="C160" s="31" t="s">
        <v>2039</v>
      </c>
      <c r="D160" s="31" t="s">
        <v>854</v>
      </c>
      <c r="E160" s="31" t="s">
        <v>881</v>
      </c>
      <c r="F160" s="31" t="s">
        <v>115</v>
      </c>
      <c r="G160" s="30" t="s">
        <v>20</v>
      </c>
      <c r="H160" s="30" t="s">
        <v>64</v>
      </c>
      <c r="I160" s="30" t="s">
        <v>402</v>
      </c>
    </row>
    <row r="161" spans="1:9" ht="28.8" x14ac:dyDescent="0.3">
      <c r="A161" s="31" t="s">
        <v>943</v>
      </c>
      <c r="B161" s="31" t="str">
        <f t="shared" si="2"/>
        <v>Digitalizaciones de la institución [Biblioteca pública municipal de Santa Cruz de Tenerife]</v>
      </c>
      <c r="C161" s="31" t="s">
        <v>2040</v>
      </c>
      <c r="D161" s="31" t="s">
        <v>854</v>
      </c>
      <c r="E161" s="31" t="s">
        <v>881</v>
      </c>
      <c r="F161" s="31" t="s">
        <v>115</v>
      </c>
      <c r="G161" s="30" t="s">
        <v>20</v>
      </c>
      <c r="H161" s="30" t="s">
        <v>65</v>
      </c>
      <c r="I161" s="30" t="s">
        <v>1420</v>
      </c>
    </row>
    <row r="162" spans="1:9" ht="28.8" x14ac:dyDescent="0.3">
      <c r="A162" s="31" t="s">
        <v>946</v>
      </c>
      <c r="B162" s="31" t="str">
        <f t="shared" si="2"/>
        <v>Digitalizaciones de la institución [Cabildo Insular de Lanzarote. Centro de datos]</v>
      </c>
      <c r="C162" s="31" t="s">
        <v>1896</v>
      </c>
      <c r="D162" s="31" t="s">
        <v>854</v>
      </c>
      <c r="E162" s="31" t="s">
        <v>881</v>
      </c>
      <c r="F162" s="31" t="s">
        <v>115</v>
      </c>
      <c r="G162" s="30" t="s">
        <v>20</v>
      </c>
      <c r="H162" s="30" t="s">
        <v>64</v>
      </c>
      <c r="I162" s="30" t="s">
        <v>2052</v>
      </c>
    </row>
    <row r="163" spans="1:9" ht="28.8" x14ac:dyDescent="0.3">
      <c r="A163" s="31" t="s">
        <v>947</v>
      </c>
      <c r="B163" s="31" t="str">
        <f t="shared" si="2"/>
        <v>Digitalizaciones de la institución [Cabildo Insular de Tenerife. Organismo Autónomo de Museos y Centros (OAMC)]</v>
      </c>
      <c r="C163" s="31" t="s">
        <v>1896</v>
      </c>
      <c r="D163" s="31" t="s">
        <v>854</v>
      </c>
      <c r="E163" s="31" t="s">
        <v>881</v>
      </c>
      <c r="F163" s="31" t="s">
        <v>115</v>
      </c>
      <c r="G163" s="30" t="s">
        <v>20</v>
      </c>
      <c r="H163" s="30" t="s">
        <v>65</v>
      </c>
      <c r="I163" s="30" t="s">
        <v>1420</v>
      </c>
    </row>
    <row r="164" spans="1:9" ht="43.2" x14ac:dyDescent="0.3">
      <c r="A164" s="31" t="s">
        <v>948</v>
      </c>
      <c r="B164" s="31" t="str">
        <f t="shared" si="2"/>
        <v>Digitalizaciones de la institución [Cámara oficial de comercio, industria y navegación de Gran Canaria]</v>
      </c>
      <c r="C164" s="31" t="s">
        <v>1882</v>
      </c>
      <c r="D164" s="31" t="s">
        <v>854</v>
      </c>
      <c r="E164" s="31" t="s">
        <v>881</v>
      </c>
      <c r="F164" s="31" t="s">
        <v>115</v>
      </c>
      <c r="G164" s="30" t="s">
        <v>20</v>
      </c>
      <c r="H164" s="30" t="s">
        <v>64</v>
      </c>
      <c r="I164" s="30" t="s">
        <v>402</v>
      </c>
    </row>
    <row r="165" spans="1:9" ht="43.2" x14ac:dyDescent="0.3">
      <c r="A165" s="31" t="s">
        <v>949</v>
      </c>
      <c r="B165" s="31" t="str">
        <f t="shared" si="2"/>
        <v>Digitalizaciones de la institución [La Caja de Canarias]</v>
      </c>
      <c r="C165" s="31" t="s">
        <v>1467</v>
      </c>
      <c r="D165" s="31" t="s">
        <v>854</v>
      </c>
      <c r="E165" s="31" t="s">
        <v>881</v>
      </c>
      <c r="F165" s="31" t="s">
        <v>115</v>
      </c>
      <c r="G165" s="30" t="s">
        <v>20</v>
      </c>
      <c r="H165" s="30" t="s">
        <v>64</v>
      </c>
      <c r="I165" s="30" t="s">
        <v>402</v>
      </c>
    </row>
    <row r="166" spans="1:9" ht="28.8" x14ac:dyDescent="0.3">
      <c r="A166" s="31" t="s">
        <v>950</v>
      </c>
      <c r="B166" s="31" t="str">
        <f t="shared" si="2"/>
        <v>Digitalizaciones de la institución [Columé Productora]</v>
      </c>
      <c r="C166" s="31" t="s">
        <v>1467</v>
      </c>
      <c r="D166" s="31" t="s">
        <v>854</v>
      </c>
      <c r="E166" s="31" t="s">
        <v>881</v>
      </c>
      <c r="F166" s="31" t="s">
        <v>115</v>
      </c>
      <c r="G166" s="30" t="s">
        <v>20</v>
      </c>
      <c r="H166" s="30" t="s">
        <v>65</v>
      </c>
      <c r="I166" s="30" t="s">
        <v>1420</v>
      </c>
    </row>
    <row r="167" spans="1:9" ht="43.2" x14ac:dyDescent="0.3">
      <c r="A167" s="31" t="s">
        <v>951</v>
      </c>
      <c r="B167" s="31" t="str">
        <f t="shared" si="2"/>
        <v>Digitalizaciones de la institución [Crónicas de Gran Canaria]</v>
      </c>
      <c r="C167" s="31" t="s">
        <v>1467</v>
      </c>
      <c r="D167" s="31" t="s">
        <v>854</v>
      </c>
      <c r="E167" s="31" t="s">
        <v>881</v>
      </c>
      <c r="F167" s="31" t="s">
        <v>115</v>
      </c>
      <c r="G167" s="30" t="s">
        <v>20</v>
      </c>
      <c r="H167" s="30" t="s">
        <v>64</v>
      </c>
      <c r="I167" s="30" t="s">
        <v>402</v>
      </c>
    </row>
    <row r="168" spans="1:9" ht="28.8" x14ac:dyDescent="0.3">
      <c r="A168" s="31" t="s">
        <v>952</v>
      </c>
      <c r="B168" s="31" t="str">
        <f t="shared" si="2"/>
        <v>Digitalizaciones de la institución [Fred Olsen S.A.]</v>
      </c>
      <c r="C168" s="31" t="s">
        <v>1467</v>
      </c>
      <c r="D168" s="31" t="s">
        <v>854</v>
      </c>
      <c r="E168" s="31" t="s">
        <v>881</v>
      </c>
      <c r="F168" s="31" t="s">
        <v>115</v>
      </c>
      <c r="G168" s="30" t="s">
        <v>20</v>
      </c>
      <c r="H168" s="30" t="s">
        <v>65</v>
      </c>
      <c r="I168" s="30" t="s">
        <v>1420</v>
      </c>
    </row>
    <row r="169" spans="1:9" ht="43.2" x14ac:dyDescent="0.3">
      <c r="A169" s="31" t="s">
        <v>953</v>
      </c>
      <c r="B169" s="31" t="str">
        <f t="shared" si="2"/>
        <v>Digitalizaciones de la institución [Fondo bibliográfico y documental Manuel Campos]</v>
      </c>
      <c r="C169" s="31" t="s">
        <v>1467</v>
      </c>
      <c r="D169" s="31" t="s">
        <v>854</v>
      </c>
      <c r="E169" s="31" t="s">
        <v>881</v>
      </c>
      <c r="F169" s="31" t="s">
        <v>115</v>
      </c>
      <c r="G169" s="30" t="s">
        <v>20</v>
      </c>
      <c r="H169" s="30" t="s">
        <v>64</v>
      </c>
      <c r="I169" s="30" t="s">
        <v>402</v>
      </c>
    </row>
    <row r="170" spans="1:9" ht="28.8" x14ac:dyDescent="0.3">
      <c r="A170" s="31" t="s">
        <v>954</v>
      </c>
      <c r="B170" s="31" t="str">
        <f t="shared" si="2"/>
        <v>Digitalizaciones de la institución [Fundación canaria Archipiélago 2021]</v>
      </c>
      <c r="C170" s="31" t="s">
        <v>34</v>
      </c>
      <c r="D170" s="31" t="s">
        <v>854</v>
      </c>
      <c r="E170" s="31" t="s">
        <v>881</v>
      </c>
      <c r="F170" s="31" t="s">
        <v>115</v>
      </c>
      <c r="G170" s="30" t="s">
        <v>20</v>
      </c>
      <c r="H170" s="30" t="s">
        <v>65</v>
      </c>
      <c r="I170" s="30" t="s">
        <v>1420</v>
      </c>
    </row>
    <row r="171" spans="1:9" ht="28.8" x14ac:dyDescent="0.3">
      <c r="A171" s="31" t="s">
        <v>955</v>
      </c>
      <c r="B171" s="31" t="str">
        <f t="shared" si="2"/>
        <v>Digitalizaciones de la institución [Fundación Tenerife Rural]</v>
      </c>
      <c r="C171" s="31" t="s">
        <v>34</v>
      </c>
      <c r="D171" s="31" t="s">
        <v>854</v>
      </c>
      <c r="E171" s="31" t="s">
        <v>881</v>
      </c>
      <c r="F171" s="31" t="s">
        <v>115</v>
      </c>
      <c r="G171" s="30" t="s">
        <v>20</v>
      </c>
      <c r="H171" s="30" t="s">
        <v>65</v>
      </c>
      <c r="I171" s="30" t="s">
        <v>1420</v>
      </c>
    </row>
    <row r="172" spans="1:9" ht="28.8" x14ac:dyDescent="0.3">
      <c r="A172" s="31" t="s">
        <v>956</v>
      </c>
      <c r="B172" s="31" t="str">
        <f t="shared" si="2"/>
        <v>Digitalizaciones de la institución [Grupo Lancelot]</v>
      </c>
      <c r="C172" s="31" t="s">
        <v>1467</v>
      </c>
      <c r="D172" s="31" t="s">
        <v>854</v>
      </c>
      <c r="E172" s="31" t="s">
        <v>881</v>
      </c>
      <c r="F172" s="31" t="s">
        <v>115</v>
      </c>
      <c r="G172" s="30" t="s">
        <v>20</v>
      </c>
      <c r="H172" s="30" t="s">
        <v>64</v>
      </c>
      <c r="I172" s="30" t="s">
        <v>2052</v>
      </c>
    </row>
    <row r="173" spans="1:9" ht="43.2" x14ac:dyDescent="0.3">
      <c r="A173" s="31" t="s">
        <v>957</v>
      </c>
      <c r="B173" s="31" t="str">
        <f t="shared" si="2"/>
        <v>Digitalizaciones de la institución [Instituto Tecnológico de Canarias]</v>
      </c>
      <c r="C173" s="31" t="s">
        <v>1882</v>
      </c>
      <c r="D173" s="31" t="s">
        <v>854</v>
      </c>
      <c r="E173" s="31" t="s">
        <v>881</v>
      </c>
      <c r="F173" s="31" t="s">
        <v>115</v>
      </c>
      <c r="G173" s="30" t="s">
        <v>20</v>
      </c>
      <c r="H173" s="30" t="s">
        <v>64</v>
      </c>
      <c r="I173" s="30" t="s">
        <v>402</v>
      </c>
    </row>
    <row r="174" spans="1:9" ht="43.2" x14ac:dyDescent="0.3">
      <c r="A174" s="31" t="s">
        <v>958</v>
      </c>
      <c r="B174" s="31" t="str">
        <f t="shared" si="2"/>
        <v>Digitalizaciones de la institución [MacaronesiA]</v>
      </c>
      <c r="C174" s="31" t="s">
        <v>1467</v>
      </c>
      <c r="D174" s="31" t="s">
        <v>854</v>
      </c>
      <c r="E174" s="31" t="s">
        <v>881</v>
      </c>
      <c r="F174" s="31" t="s">
        <v>115</v>
      </c>
      <c r="G174" s="30" t="s">
        <v>20</v>
      </c>
      <c r="H174" s="30" t="s">
        <v>64</v>
      </c>
      <c r="I174" s="30" t="s">
        <v>402</v>
      </c>
    </row>
    <row r="175" spans="1:9" ht="28.8" x14ac:dyDescent="0.3">
      <c r="A175" s="31" t="s">
        <v>959</v>
      </c>
      <c r="B175" s="31" t="str">
        <f t="shared" si="2"/>
        <v>Digitalizaciones de la institución [Memoria digital de Lanzarote]</v>
      </c>
      <c r="C175" s="31" t="s">
        <v>44</v>
      </c>
      <c r="D175" s="31" t="s">
        <v>854</v>
      </c>
      <c r="E175" s="31" t="s">
        <v>881</v>
      </c>
      <c r="F175" s="31" t="s">
        <v>115</v>
      </c>
      <c r="G175" s="30" t="s">
        <v>20</v>
      </c>
      <c r="H175" s="30" t="s">
        <v>64</v>
      </c>
      <c r="I175" s="30" t="s">
        <v>2052</v>
      </c>
    </row>
    <row r="176" spans="1:9" ht="28.8" x14ac:dyDescent="0.3">
      <c r="A176" s="31" t="s">
        <v>960</v>
      </c>
      <c r="B176" s="31" t="str">
        <f t="shared" si="2"/>
        <v>Digitalizaciones de la institución [Pellagofio Ediciones S.L.U.]</v>
      </c>
      <c r="C176" s="31" t="s">
        <v>1467</v>
      </c>
      <c r="D176" s="31" t="s">
        <v>854</v>
      </c>
      <c r="E176" s="31" t="s">
        <v>881</v>
      </c>
      <c r="F176" s="31" t="s">
        <v>115</v>
      </c>
      <c r="G176" s="30" t="s">
        <v>20</v>
      </c>
      <c r="H176" s="30" t="s">
        <v>65</v>
      </c>
      <c r="I176" s="30" t="s">
        <v>1420</v>
      </c>
    </row>
    <row r="177" spans="1:9" ht="43.2" x14ac:dyDescent="0.3">
      <c r="A177" s="31" t="s">
        <v>961</v>
      </c>
      <c r="B177" s="31" t="str">
        <f t="shared" si="2"/>
        <v>Digitalizaciones de la institución [Real Sociedad Económica de Amigos del País de Gran Canaria]</v>
      </c>
      <c r="C177" s="31" t="s">
        <v>1362</v>
      </c>
      <c r="D177" s="31" t="s">
        <v>854</v>
      </c>
      <c r="E177" s="31" t="s">
        <v>881</v>
      </c>
      <c r="F177" s="31" t="s">
        <v>115</v>
      </c>
      <c r="G177" s="30" t="s">
        <v>20</v>
      </c>
      <c r="H177" s="30" t="s">
        <v>64</v>
      </c>
      <c r="I177" s="30" t="s">
        <v>402</v>
      </c>
    </row>
    <row r="178" spans="1:9" ht="57.6" x14ac:dyDescent="0.3">
      <c r="A178" s="31" t="s">
        <v>962</v>
      </c>
      <c r="B178" s="31" t="str">
        <f t="shared" si="2"/>
        <v>Digitalizaciones de la institución [Real Sociedad Económica de Amigos del País de Tenerife]</v>
      </c>
      <c r="C178" s="31" t="s">
        <v>1362</v>
      </c>
      <c r="D178" s="31" t="s">
        <v>854</v>
      </c>
      <c r="E178" s="31" t="s">
        <v>881</v>
      </c>
      <c r="F178" s="31" t="s">
        <v>115</v>
      </c>
      <c r="G178" s="30" t="s">
        <v>20</v>
      </c>
      <c r="H178" s="30" t="s">
        <v>65</v>
      </c>
      <c r="I178" s="30" t="s">
        <v>384</v>
      </c>
    </row>
    <row r="179" spans="1:9" ht="28.8" x14ac:dyDescent="0.3">
      <c r="A179" s="31" t="s">
        <v>963</v>
      </c>
      <c r="B179" s="31" t="str">
        <f t="shared" si="2"/>
        <v>Digitalizaciones de la institución [Siroco Informacion S.L.]</v>
      </c>
      <c r="C179" s="31" t="s">
        <v>1467</v>
      </c>
      <c r="D179" s="31" t="s">
        <v>854</v>
      </c>
      <c r="E179" s="31" t="s">
        <v>881</v>
      </c>
      <c r="F179" s="31" t="s">
        <v>115</v>
      </c>
      <c r="G179" s="30" t="s">
        <v>20</v>
      </c>
      <c r="H179" s="30" t="s">
        <v>64</v>
      </c>
      <c r="I179" s="30" t="s">
        <v>2052</v>
      </c>
    </row>
    <row r="180" spans="1:9" ht="28.8" x14ac:dyDescent="0.3">
      <c r="A180" s="31" t="s">
        <v>964</v>
      </c>
      <c r="B180" s="31" t="str">
        <f t="shared" si="2"/>
        <v>Digitalizaciones de la institución [Sociedad La Democracia]</v>
      </c>
      <c r="C180" s="31" t="s">
        <v>1362</v>
      </c>
      <c r="D180" s="31" t="s">
        <v>854</v>
      </c>
      <c r="E180" s="31" t="s">
        <v>881</v>
      </c>
      <c r="F180" s="31" t="s">
        <v>115</v>
      </c>
      <c r="G180" s="30" t="s">
        <v>20</v>
      </c>
      <c r="H180" s="30" t="s">
        <v>64</v>
      </c>
      <c r="I180" s="30" t="s">
        <v>2052</v>
      </c>
    </row>
    <row r="181" spans="1:9" ht="43.2" x14ac:dyDescent="0.3">
      <c r="A181" s="31" t="s">
        <v>974</v>
      </c>
      <c r="B181" s="31" t="str">
        <f t="shared" si="2"/>
        <v>Digitalizaciones de la institución [TBN Servicios Integrales de Lubricación S.L.]</v>
      </c>
      <c r="C181" s="31" t="s">
        <v>1467</v>
      </c>
      <c r="D181" s="31" t="s">
        <v>854</v>
      </c>
      <c r="E181" s="31" t="s">
        <v>881</v>
      </c>
      <c r="F181" s="31" t="s">
        <v>115</v>
      </c>
      <c r="G181" s="30" t="s">
        <v>20</v>
      </c>
      <c r="H181" s="30" t="s">
        <v>64</v>
      </c>
      <c r="I181" s="30" t="s">
        <v>402</v>
      </c>
    </row>
    <row r="182" spans="1:9" ht="43.2" x14ac:dyDescent="0.3">
      <c r="A182" s="31" t="s">
        <v>965</v>
      </c>
      <c r="B182" s="31" t="str">
        <f t="shared" si="2"/>
        <v>Digitalizaciones de la institución [Algarat Multimedios S.L.]</v>
      </c>
      <c r="C182" s="31" t="s">
        <v>1467</v>
      </c>
      <c r="D182" s="31" t="s">
        <v>854</v>
      </c>
      <c r="E182" s="31" t="s">
        <v>881</v>
      </c>
      <c r="F182" s="31" t="s">
        <v>115</v>
      </c>
      <c r="G182" s="30" t="s">
        <v>20</v>
      </c>
      <c r="H182" s="30" t="s">
        <v>64</v>
      </c>
      <c r="I182" s="30" t="s">
        <v>402</v>
      </c>
    </row>
    <row r="183" spans="1:9" ht="43.2" x14ac:dyDescent="0.3">
      <c r="A183" s="31" t="s">
        <v>966</v>
      </c>
      <c r="B183" s="31" t="str">
        <f t="shared" si="2"/>
        <v>Digitalizaciones de la institución [Amigos canarios de la ÓperaSansofé (Las Palmas de Gran Canaria, 1969-1972)]</v>
      </c>
      <c r="C183" s="31"/>
      <c r="D183" s="31" t="s">
        <v>854</v>
      </c>
      <c r="E183" s="31" t="s">
        <v>881</v>
      </c>
      <c r="F183" s="31" t="s">
        <v>115</v>
      </c>
      <c r="G183" s="30" t="s">
        <v>20</v>
      </c>
      <c r="H183" s="30" t="s">
        <v>64</v>
      </c>
      <c r="I183" s="30" t="s">
        <v>402</v>
      </c>
    </row>
    <row r="184" spans="1:9" ht="28.8" x14ac:dyDescent="0.3">
      <c r="A184" s="31" t="s">
        <v>967</v>
      </c>
      <c r="B184" s="31" t="str">
        <f t="shared" si="2"/>
        <v>Digitalizaciones de la institución [Archivo histórico y biblioteca de Teguise]</v>
      </c>
      <c r="C184" s="31" t="s">
        <v>1362</v>
      </c>
      <c r="D184" s="31" t="s">
        <v>854</v>
      </c>
      <c r="E184" s="31" t="s">
        <v>881</v>
      </c>
      <c r="F184" s="31" t="s">
        <v>115</v>
      </c>
      <c r="G184" s="30" t="s">
        <v>20</v>
      </c>
      <c r="H184" s="30" t="s">
        <v>64</v>
      </c>
      <c r="I184" s="30" t="s">
        <v>2053</v>
      </c>
    </row>
    <row r="185" spans="1:9" ht="28.8" x14ac:dyDescent="0.3">
      <c r="A185" s="31" t="s">
        <v>968</v>
      </c>
      <c r="B185" s="31" t="str">
        <f t="shared" si="2"/>
        <v>Digitalizaciones de la institución [Asociación canaria de escritores]</v>
      </c>
      <c r="C185" s="31" t="s">
        <v>1362</v>
      </c>
      <c r="D185" s="31" t="s">
        <v>854</v>
      </c>
      <c r="E185" s="31" t="s">
        <v>881</v>
      </c>
      <c r="F185" s="31" t="s">
        <v>115</v>
      </c>
      <c r="G185" s="30" t="s">
        <v>20</v>
      </c>
      <c r="H185" s="30" t="s">
        <v>65</v>
      </c>
      <c r="I185" s="30" t="s">
        <v>1420</v>
      </c>
    </row>
    <row r="186" spans="1:9" ht="28.8" x14ac:dyDescent="0.3">
      <c r="A186" s="31" t="s">
        <v>969</v>
      </c>
      <c r="B186" s="31" t="str">
        <f t="shared" si="2"/>
        <v>Digitalizaciones de la institución [Asociación de amigos del Museo de Ciencias Naturales de Tenerife]</v>
      </c>
      <c r="C186" s="31" t="s">
        <v>1362</v>
      </c>
      <c r="D186" s="31" t="s">
        <v>854</v>
      </c>
      <c r="E186" s="31" t="s">
        <v>881</v>
      </c>
      <c r="F186" s="31" t="s">
        <v>115</v>
      </c>
      <c r="G186" s="30" t="s">
        <v>20</v>
      </c>
      <c r="H186" s="30" t="s">
        <v>65</v>
      </c>
      <c r="I186" s="30" t="s">
        <v>1420</v>
      </c>
    </row>
    <row r="187" spans="1:9" ht="28.8" x14ac:dyDescent="0.3">
      <c r="A187" s="31" t="s">
        <v>970</v>
      </c>
      <c r="B187" s="31" t="str">
        <f t="shared" si="2"/>
        <v>Digitalizaciones de la institución [Asociación de la prensa de Santa Cruz de Tenerife]</v>
      </c>
      <c r="C187" s="31" t="s">
        <v>1362</v>
      </c>
      <c r="D187" s="31" t="s">
        <v>854</v>
      </c>
      <c r="E187" s="31" t="s">
        <v>881</v>
      </c>
      <c r="F187" s="31" t="s">
        <v>115</v>
      </c>
      <c r="G187" s="30" t="s">
        <v>20</v>
      </c>
      <c r="H187" s="30" t="s">
        <v>65</v>
      </c>
      <c r="I187" s="30" t="s">
        <v>1420</v>
      </c>
    </row>
    <row r="188" spans="1:9" ht="28.8" x14ac:dyDescent="0.3">
      <c r="A188" s="31" t="s">
        <v>971</v>
      </c>
      <c r="B188" s="31" t="str">
        <f t="shared" ref="B188:B249" si="3">"Digitalizaciones de la institución [" &amp; A188 &amp; "]"</f>
        <v>Digitalizaciones de la institución [Asociación Peritia et Doctrina]</v>
      </c>
      <c r="C188" s="31" t="s">
        <v>1362</v>
      </c>
      <c r="D188" s="31" t="s">
        <v>854</v>
      </c>
      <c r="E188" s="31" t="s">
        <v>881</v>
      </c>
      <c r="F188" s="31" t="s">
        <v>115</v>
      </c>
      <c r="G188" s="30" t="s">
        <v>20</v>
      </c>
      <c r="H188" s="30" t="s">
        <v>65</v>
      </c>
      <c r="I188" s="30" t="s">
        <v>1420</v>
      </c>
    </row>
    <row r="189" spans="1:9" ht="43.2" x14ac:dyDescent="0.3">
      <c r="A189" s="31" t="s">
        <v>972</v>
      </c>
      <c r="B189" s="31" t="str">
        <f t="shared" si="3"/>
        <v>Digitalizaciones de la institución [Binter Canarias S.A.]</v>
      </c>
      <c r="C189" s="31" t="s">
        <v>1467</v>
      </c>
      <c r="D189" s="31" t="s">
        <v>854</v>
      </c>
      <c r="E189" s="31" t="s">
        <v>881</v>
      </c>
      <c r="F189" s="31" t="s">
        <v>115</v>
      </c>
      <c r="G189" s="30" t="s">
        <v>20</v>
      </c>
      <c r="H189" s="30" t="s">
        <v>64</v>
      </c>
      <c r="I189" s="30" t="s">
        <v>402</v>
      </c>
    </row>
    <row r="190" spans="1:9" ht="43.2" x14ac:dyDescent="0.3">
      <c r="A190" s="31" t="s">
        <v>973</v>
      </c>
      <c r="B190" s="31" t="str">
        <f t="shared" si="3"/>
        <v>Digitalizaciones de la institución [Beat Fish Company]</v>
      </c>
      <c r="C190" s="31" t="s">
        <v>1467</v>
      </c>
      <c r="D190" s="31" t="s">
        <v>854</v>
      </c>
      <c r="E190" s="31" t="s">
        <v>881</v>
      </c>
      <c r="F190" s="31" t="s">
        <v>115</v>
      </c>
      <c r="G190" s="30" t="s">
        <v>20</v>
      </c>
      <c r="H190" s="30" t="s">
        <v>64</v>
      </c>
      <c r="I190" s="30" t="s">
        <v>402</v>
      </c>
    </row>
    <row r="191" spans="1:9" x14ac:dyDescent="0.3">
      <c r="A191" s="31" t="s">
        <v>621</v>
      </c>
      <c r="B191" s="31" t="str">
        <f t="shared" si="3"/>
        <v>Digitalizaciones de la institución [Archivo General de Indias]</v>
      </c>
      <c r="C191" s="31" t="s">
        <v>25</v>
      </c>
      <c r="D191" s="31" t="s">
        <v>854</v>
      </c>
      <c r="E191" s="31" t="s">
        <v>620</v>
      </c>
      <c r="F191" s="31" t="s">
        <v>115</v>
      </c>
      <c r="G191" s="30" t="s">
        <v>4</v>
      </c>
      <c r="H191" s="30" t="s">
        <v>59</v>
      </c>
      <c r="I191" s="30" t="s">
        <v>59</v>
      </c>
    </row>
    <row r="192" spans="1:9" ht="28.8" x14ac:dyDescent="0.3">
      <c r="A192" s="31" t="s">
        <v>622</v>
      </c>
      <c r="B192" s="31" t="str">
        <f t="shared" si="3"/>
        <v>Digitalizaciones de la institución [Archivo Histórico Municipal de Guadalix]</v>
      </c>
      <c r="C192" s="31" t="s">
        <v>25</v>
      </c>
      <c r="D192" s="31" t="s">
        <v>854</v>
      </c>
      <c r="E192" s="31" t="s">
        <v>620</v>
      </c>
      <c r="F192" s="31" t="s">
        <v>115</v>
      </c>
      <c r="G192" s="30" t="s">
        <v>93</v>
      </c>
      <c r="H192" s="30" t="s">
        <v>6</v>
      </c>
      <c r="I192" s="30" t="s">
        <v>2094</v>
      </c>
    </row>
    <row r="193" spans="1:9" x14ac:dyDescent="0.3">
      <c r="A193" s="31" t="s">
        <v>623</v>
      </c>
      <c r="B193" s="31" t="str">
        <f t="shared" si="3"/>
        <v>Digitalizaciones de la institución [Archivo Histórico Provincial de Granada]</v>
      </c>
      <c r="C193" s="31" t="s">
        <v>25</v>
      </c>
      <c r="D193" s="31" t="s">
        <v>854</v>
      </c>
      <c r="E193" s="31" t="s">
        <v>620</v>
      </c>
      <c r="F193" s="31" t="s">
        <v>115</v>
      </c>
      <c r="G193" s="30" t="s">
        <v>4</v>
      </c>
      <c r="H193" s="30" t="s">
        <v>55</v>
      </c>
      <c r="I193" s="30" t="s">
        <v>55</v>
      </c>
    </row>
    <row r="194" spans="1:9" x14ac:dyDescent="0.3">
      <c r="A194" s="31" t="s">
        <v>624</v>
      </c>
      <c r="B194" s="31" t="str">
        <f t="shared" si="3"/>
        <v>Digitalizaciones de la institución [Ayuntamiento de Macael]</v>
      </c>
      <c r="C194" s="31" t="s">
        <v>2040</v>
      </c>
      <c r="D194" s="31" t="s">
        <v>854</v>
      </c>
      <c r="E194" s="31" t="s">
        <v>620</v>
      </c>
      <c r="F194" s="31" t="s">
        <v>115</v>
      </c>
      <c r="G194" s="30" t="s">
        <v>4</v>
      </c>
      <c r="H194" s="30" t="s">
        <v>52</v>
      </c>
      <c r="I194" s="30" t="s">
        <v>2070</v>
      </c>
    </row>
    <row r="195" spans="1:9" x14ac:dyDescent="0.3">
      <c r="A195" s="31" t="s">
        <v>625</v>
      </c>
      <c r="B195" s="31" t="str">
        <f t="shared" si="3"/>
        <v>Digitalizaciones de la institución [Biblioteca Arzobispal de Granada]</v>
      </c>
      <c r="C195" s="31" t="s">
        <v>29</v>
      </c>
      <c r="D195" s="31" t="s">
        <v>854</v>
      </c>
      <c r="E195" s="31" t="s">
        <v>620</v>
      </c>
      <c r="F195" s="31" t="s">
        <v>115</v>
      </c>
      <c r="G195" s="30" t="s">
        <v>4</v>
      </c>
      <c r="H195" s="30" t="s">
        <v>55</v>
      </c>
      <c r="I195" s="30" t="s">
        <v>55</v>
      </c>
    </row>
    <row r="196" spans="1:9" x14ac:dyDescent="0.3">
      <c r="A196" s="31" t="s">
        <v>1900</v>
      </c>
      <c r="B196" s="31" t="str">
        <f t="shared" si="3"/>
        <v>Digitalizaciones de la institución [Junta de Andalucía. Biblioteca de la Alhambra (Granada)]</v>
      </c>
      <c r="C196" s="31" t="s">
        <v>1882</v>
      </c>
      <c r="D196" s="31" t="s">
        <v>854</v>
      </c>
      <c r="E196" s="31" t="s">
        <v>620</v>
      </c>
      <c r="F196" s="31" t="s">
        <v>115</v>
      </c>
      <c r="G196" s="30" t="s">
        <v>4</v>
      </c>
      <c r="H196" s="30" t="s">
        <v>55</v>
      </c>
      <c r="I196" s="30" t="s">
        <v>55</v>
      </c>
    </row>
    <row r="197" spans="1:9" x14ac:dyDescent="0.3">
      <c r="A197" s="31" t="s">
        <v>1899</v>
      </c>
      <c r="B197" s="31" t="str">
        <f t="shared" si="3"/>
        <v>Digitalizaciones de la institución [Diputación Provincial de Granada. Biblioteca]</v>
      </c>
      <c r="C197" s="31" t="s">
        <v>28</v>
      </c>
      <c r="D197" s="31" t="s">
        <v>854</v>
      </c>
      <c r="E197" s="31" t="s">
        <v>620</v>
      </c>
      <c r="F197" s="31" t="s">
        <v>115</v>
      </c>
      <c r="G197" s="30" t="s">
        <v>4</v>
      </c>
      <c r="H197" s="30" t="s">
        <v>55</v>
      </c>
      <c r="I197" s="30" t="s">
        <v>55</v>
      </c>
    </row>
    <row r="198" spans="1:9" x14ac:dyDescent="0.3">
      <c r="A198" s="31" t="s">
        <v>1898</v>
      </c>
      <c r="B198" s="31" t="str">
        <f t="shared" si="3"/>
        <v>Digitalizaciones de la institución [Facultad de Teología de Granada. Biblioteca]</v>
      </c>
      <c r="C198" s="31" t="s">
        <v>44</v>
      </c>
      <c r="D198" s="31" t="s">
        <v>854</v>
      </c>
      <c r="E198" s="31" t="s">
        <v>620</v>
      </c>
      <c r="F198" s="31" t="s">
        <v>115</v>
      </c>
      <c r="G198" s="30" t="s">
        <v>4</v>
      </c>
      <c r="H198" s="30" t="s">
        <v>55</v>
      </c>
      <c r="I198" s="30" t="s">
        <v>55</v>
      </c>
    </row>
    <row r="199" spans="1:9" x14ac:dyDescent="0.3">
      <c r="A199" s="31" t="s">
        <v>1901</v>
      </c>
      <c r="B199" s="31" t="str">
        <f t="shared" si="3"/>
        <v>Digitalizaciones de la institución [Archivo General de Andalucía (AGA). Biblioteca]</v>
      </c>
      <c r="C199" s="31" t="s">
        <v>25</v>
      </c>
      <c r="D199" s="31" t="s">
        <v>854</v>
      </c>
      <c r="E199" s="31" t="s">
        <v>620</v>
      </c>
      <c r="F199" s="31" t="s">
        <v>115</v>
      </c>
      <c r="G199" s="30" t="s">
        <v>4</v>
      </c>
      <c r="H199" s="30" t="s">
        <v>59</v>
      </c>
      <c r="I199" s="30" t="s">
        <v>59</v>
      </c>
    </row>
    <row r="200" spans="1:9" x14ac:dyDescent="0.3">
      <c r="A200" s="31" t="s">
        <v>1902</v>
      </c>
      <c r="B200" s="31" t="str">
        <f t="shared" si="3"/>
        <v>Digitalizaciones de la institución [Hospital Real de la Universidad de Granada. Biblioteca]</v>
      </c>
      <c r="C200" s="31" t="s">
        <v>49</v>
      </c>
      <c r="D200" s="31" t="s">
        <v>854</v>
      </c>
      <c r="E200" s="31" t="s">
        <v>620</v>
      </c>
      <c r="F200" s="31" t="s">
        <v>115</v>
      </c>
      <c r="G200" s="30" t="s">
        <v>4</v>
      </c>
      <c r="H200" s="30" t="s">
        <v>55</v>
      </c>
      <c r="I200" s="30" t="s">
        <v>55</v>
      </c>
    </row>
    <row r="201" spans="1:9" x14ac:dyDescent="0.3">
      <c r="A201" s="31" t="s">
        <v>1903</v>
      </c>
      <c r="B201" s="31" t="str">
        <f t="shared" si="3"/>
        <v>Digitalizaciones de la institución [Museo Naval (Madrid). Biblioteca]</v>
      </c>
      <c r="C201" s="31" t="s">
        <v>38</v>
      </c>
      <c r="D201" s="31" t="s">
        <v>854</v>
      </c>
      <c r="E201" s="31" t="s">
        <v>620</v>
      </c>
      <c r="F201" s="31" t="s">
        <v>115</v>
      </c>
      <c r="G201" s="30" t="s">
        <v>93</v>
      </c>
      <c r="H201" s="30" t="s">
        <v>6</v>
      </c>
      <c r="I201" s="30" t="s">
        <v>6</v>
      </c>
    </row>
    <row r="202" spans="1:9" x14ac:dyDescent="0.3">
      <c r="A202" s="31" t="s">
        <v>1904</v>
      </c>
      <c r="B202" s="31" t="str">
        <f t="shared" si="3"/>
        <v>Digitalizaciones de la institución [Ayuntamiento de Madrid. Biblioteca Histórica]</v>
      </c>
      <c r="C202" s="31" t="s">
        <v>2040</v>
      </c>
      <c r="D202" s="31" t="s">
        <v>854</v>
      </c>
      <c r="E202" s="31" t="s">
        <v>620</v>
      </c>
      <c r="F202" s="31" t="s">
        <v>115</v>
      </c>
      <c r="G202" s="30" t="s">
        <v>93</v>
      </c>
      <c r="H202" s="30" t="s">
        <v>6</v>
      </c>
      <c r="I202" s="30" t="s">
        <v>6</v>
      </c>
    </row>
    <row r="203" spans="1:9" x14ac:dyDescent="0.3">
      <c r="A203" s="31" t="s">
        <v>5</v>
      </c>
      <c r="B203" s="31" t="str">
        <f t="shared" si="3"/>
        <v>Digitalizaciones de la institución [Biblioteca Nacional de España]</v>
      </c>
      <c r="C203" s="31" t="s">
        <v>2049</v>
      </c>
      <c r="D203" s="31" t="s">
        <v>854</v>
      </c>
      <c r="E203" s="31" t="s">
        <v>620</v>
      </c>
      <c r="F203" s="31" t="s">
        <v>115</v>
      </c>
      <c r="G203" s="30" t="s">
        <v>93</v>
      </c>
      <c r="H203" s="30" t="s">
        <v>6</v>
      </c>
      <c r="I203" s="30" t="s">
        <v>6</v>
      </c>
    </row>
    <row r="204" spans="1:9" ht="28.8" x14ac:dyDescent="0.3">
      <c r="A204" s="31" t="s">
        <v>1905</v>
      </c>
      <c r="B204" s="31" t="str">
        <f t="shared" si="3"/>
        <v>Digitalizaciones de la institución [Biblioteca Pública Municipal de Arroyo de la Miel (Benalmádena)]</v>
      </c>
      <c r="C204" s="31" t="s">
        <v>2040</v>
      </c>
      <c r="D204" s="31" t="s">
        <v>854</v>
      </c>
      <c r="E204" s="31" t="s">
        <v>620</v>
      </c>
      <c r="F204" s="31" t="s">
        <v>115</v>
      </c>
      <c r="G204" s="30" t="s">
        <v>4</v>
      </c>
      <c r="H204" s="30" t="s">
        <v>58</v>
      </c>
      <c r="I204" s="30" t="s">
        <v>2095</v>
      </c>
    </row>
    <row r="205" spans="1:9" x14ac:dyDescent="0.3">
      <c r="A205" s="31" t="s">
        <v>1971</v>
      </c>
      <c r="B205" s="31" t="str">
        <f t="shared" si="3"/>
        <v>Digitalizaciones de la institución [Ministerio de Cultura. Biblioteca Pública del Estado en Almeria]</v>
      </c>
      <c r="C205" s="31" t="s">
        <v>2039</v>
      </c>
      <c r="D205" s="31" t="s">
        <v>854</v>
      </c>
      <c r="E205" s="31" t="s">
        <v>620</v>
      </c>
      <c r="F205" s="31" t="s">
        <v>115</v>
      </c>
      <c r="G205" s="30" t="s">
        <v>4</v>
      </c>
      <c r="H205" s="30" t="s">
        <v>52</v>
      </c>
      <c r="I205" s="30" t="s">
        <v>52</v>
      </c>
    </row>
    <row r="206" spans="1:9" x14ac:dyDescent="0.3">
      <c r="A206" s="31" t="s">
        <v>1517</v>
      </c>
      <c r="B206" s="31" t="str">
        <f t="shared" si="3"/>
        <v>Digitalizaciones de la institución [Ministerio de Cultura. Biblioteca Pública del Estado en Cádiz]</v>
      </c>
      <c r="C206" s="31" t="s">
        <v>2039</v>
      </c>
      <c r="D206" s="31" t="s">
        <v>854</v>
      </c>
      <c r="E206" s="31" t="s">
        <v>620</v>
      </c>
      <c r="F206" s="31" t="s">
        <v>115</v>
      </c>
      <c r="G206" s="30" t="s">
        <v>4</v>
      </c>
      <c r="H206" s="30" t="s">
        <v>53</v>
      </c>
      <c r="I206" s="30" t="s">
        <v>53</v>
      </c>
    </row>
    <row r="207" spans="1:9" x14ac:dyDescent="0.3">
      <c r="A207" s="31" t="s">
        <v>1954</v>
      </c>
      <c r="B207" s="31" t="str">
        <f t="shared" si="3"/>
        <v>Digitalizaciones de la institución [Ministerio de Cultura. Biblioteca Pública del Estado en Córdoba]</v>
      </c>
      <c r="C207" s="31" t="s">
        <v>2039</v>
      </c>
      <c r="D207" s="31" t="s">
        <v>854</v>
      </c>
      <c r="E207" s="31" t="s">
        <v>620</v>
      </c>
      <c r="F207" s="31" t="s">
        <v>115</v>
      </c>
      <c r="G207" s="30" t="s">
        <v>4</v>
      </c>
      <c r="H207" s="30" t="s">
        <v>54</v>
      </c>
      <c r="I207" s="30" t="s">
        <v>54</v>
      </c>
    </row>
    <row r="208" spans="1:9" x14ac:dyDescent="0.3">
      <c r="A208" s="31" t="s">
        <v>1972</v>
      </c>
      <c r="B208" s="31" t="str">
        <f t="shared" si="3"/>
        <v>Digitalizaciones de la institución [Ministerio de Cultura. Biblioteca Pública del Estado en Granada]</v>
      </c>
      <c r="C208" s="31" t="s">
        <v>2039</v>
      </c>
      <c r="D208" s="31" t="s">
        <v>854</v>
      </c>
      <c r="E208" s="31" t="s">
        <v>620</v>
      </c>
      <c r="F208" s="31" t="s">
        <v>115</v>
      </c>
      <c r="G208" s="30" t="s">
        <v>4</v>
      </c>
      <c r="H208" s="30" t="s">
        <v>55</v>
      </c>
      <c r="I208" s="30" t="s">
        <v>55</v>
      </c>
    </row>
    <row r="209" spans="1:9" x14ac:dyDescent="0.3">
      <c r="A209" s="31" t="s">
        <v>1973</v>
      </c>
      <c r="B209" s="31" t="str">
        <f t="shared" si="3"/>
        <v>Digitalizaciones de la institución [Ministerio de Cultura. Biblioteca Pública del Estado en Huelva]</v>
      </c>
      <c r="C209" s="31" t="s">
        <v>2039</v>
      </c>
      <c r="D209" s="31" t="s">
        <v>854</v>
      </c>
      <c r="E209" s="31" t="s">
        <v>620</v>
      </c>
      <c r="F209" s="31" t="s">
        <v>115</v>
      </c>
      <c r="G209" s="30" t="s">
        <v>4</v>
      </c>
      <c r="H209" s="30" t="s">
        <v>56</v>
      </c>
      <c r="I209" s="30" t="s">
        <v>56</v>
      </c>
    </row>
    <row r="210" spans="1:9" x14ac:dyDescent="0.3">
      <c r="A210" s="31" t="s">
        <v>1974</v>
      </c>
      <c r="B210" s="31" t="str">
        <f t="shared" si="3"/>
        <v>Digitalizaciones de la institución [Ministerio de Cultura. Biblioteca Pública del Estado en Jaen]</v>
      </c>
      <c r="C210" s="31" t="s">
        <v>2039</v>
      </c>
      <c r="D210" s="31" t="s">
        <v>854</v>
      </c>
      <c r="E210" s="31" t="s">
        <v>620</v>
      </c>
      <c r="F210" s="31" t="s">
        <v>115</v>
      </c>
      <c r="G210" s="30" t="s">
        <v>4</v>
      </c>
      <c r="H210" s="30" t="s">
        <v>57</v>
      </c>
      <c r="I210" s="30" t="s">
        <v>57</v>
      </c>
    </row>
    <row r="211" spans="1:9" x14ac:dyDescent="0.3">
      <c r="A211" s="31" t="s">
        <v>1975</v>
      </c>
      <c r="B211" s="31" t="str">
        <f t="shared" si="3"/>
        <v>Digitalizaciones de la institución [Ministerio de Cultura. Biblioteca Pública del Estado en Málaga]</v>
      </c>
      <c r="C211" s="31" t="s">
        <v>2039</v>
      </c>
      <c r="D211" s="31" t="s">
        <v>854</v>
      </c>
      <c r="E211" s="31" t="s">
        <v>620</v>
      </c>
      <c r="F211" s="31" t="s">
        <v>115</v>
      </c>
      <c r="G211" s="30" t="s">
        <v>4</v>
      </c>
      <c r="H211" s="30" t="s">
        <v>58</v>
      </c>
      <c r="I211" s="30" t="s">
        <v>58</v>
      </c>
    </row>
    <row r="212" spans="1:9" x14ac:dyDescent="0.3">
      <c r="A212" s="31" t="s">
        <v>630</v>
      </c>
      <c r="B212" s="31" t="str">
        <f t="shared" si="3"/>
        <v>Digitalizaciones de la institución [Biblioteca Pública Municipal "Cronista Juan Sánchez Caballero" (Linares, Jaén)]</v>
      </c>
      <c r="C212" s="31" t="s">
        <v>2040</v>
      </c>
      <c r="D212" s="31" t="s">
        <v>854</v>
      </c>
      <c r="E212" s="31" t="s">
        <v>620</v>
      </c>
      <c r="F212" s="31" t="s">
        <v>115</v>
      </c>
      <c r="G212" s="30" t="s">
        <v>4</v>
      </c>
      <c r="H212" s="30" t="s">
        <v>57</v>
      </c>
      <c r="I212" s="30" t="s">
        <v>2096</v>
      </c>
    </row>
    <row r="213" spans="1:9" ht="28.8" x14ac:dyDescent="0.3">
      <c r="A213" s="31" t="s">
        <v>631</v>
      </c>
      <c r="B213" s="31" t="str">
        <f t="shared" si="3"/>
        <v>Digitalizaciones de la institución [Biblioteca Pública Municipal "Blas Infante" (Constantina, Sevilla)]</v>
      </c>
      <c r="C213" s="31" t="s">
        <v>2040</v>
      </c>
      <c r="D213" s="31" t="s">
        <v>854</v>
      </c>
      <c r="E213" s="31" t="s">
        <v>620</v>
      </c>
      <c r="F213" s="31" t="s">
        <v>115</v>
      </c>
      <c r="G213" s="30" t="s">
        <v>4</v>
      </c>
      <c r="H213" s="30" t="s">
        <v>59</v>
      </c>
      <c r="I213" s="30" t="s">
        <v>2097</v>
      </c>
    </row>
    <row r="214" spans="1:9" x14ac:dyDescent="0.3">
      <c r="A214" s="31" t="s">
        <v>632</v>
      </c>
      <c r="B214" s="31" t="str">
        <f t="shared" si="3"/>
        <v>Digitalizaciones de la institución [Biblioteca Pública Municipal "Escritor José Asenjo Sedaño" (Guadix, Granada)]</v>
      </c>
      <c r="C214" s="31" t="s">
        <v>2040</v>
      </c>
      <c r="D214" s="31" t="s">
        <v>854</v>
      </c>
      <c r="E214" s="31" t="s">
        <v>620</v>
      </c>
      <c r="F214" s="31" t="s">
        <v>115</v>
      </c>
      <c r="G214" s="30" t="s">
        <v>4</v>
      </c>
      <c r="H214" s="30" t="s">
        <v>55</v>
      </c>
      <c r="I214" s="30" t="s">
        <v>2069</v>
      </c>
    </row>
    <row r="215" spans="1:9" ht="28.8" x14ac:dyDescent="0.3">
      <c r="A215" s="31" t="s">
        <v>626</v>
      </c>
      <c r="B215" s="31" t="str">
        <f t="shared" si="3"/>
        <v>Digitalizaciones de la institución [Biblioteca Pública Municipal Central (Jerez de la Frontera, Cádiz)]</v>
      </c>
      <c r="C215" s="31" t="s">
        <v>2040</v>
      </c>
      <c r="D215" s="31" t="s">
        <v>854</v>
      </c>
      <c r="E215" s="31" t="s">
        <v>620</v>
      </c>
      <c r="F215" s="31" t="s">
        <v>115</v>
      </c>
      <c r="G215" s="30" t="s">
        <v>4</v>
      </c>
      <c r="H215" s="30" t="s">
        <v>53</v>
      </c>
      <c r="I215" s="30" t="s">
        <v>1386</v>
      </c>
    </row>
    <row r="216" spans="1:9" ht="28.8" x14ac:dyDescent="0.3">
      <c r="A216" s="31" t="s">
        <v>627</v>
      </c>
      <c r="B216" s="31" t="str">
        <f t="shared" si="3"/>
        <v>Digitalizaciones de la institución [Biblioteca Pública Municipal de Constantina (Sevilla)]</v>
      </c>
      <c r="C216" s="31" t="s">
        <v>2040</v>
      </c>
      <c r="D216" s="31" t="s">
        <v>854</v>
      </c>
      <c r="E216" s="31" t="s">
        <v>620</v>
      </c>
      <c r="F216" s="31" t="s">
        <v>115</v>
      </c>
      <c r="G216" s="30" t="s">
        <v>4</v>
      </c>
      <c r="H216" s="30" t="s">
        <v>59</v>
      </c>
      <c r="I216" s="30" t="s">
        <v>2097</v>
      </c>
    </row>
    <row r="217" spans="1:9" x14ac:dyDescent="0.3">
      <c r="A217" s="31" t="s">
        <v>628</v>
      </c>
      <c r="B217" s="31" t="str">
        <f t="shared" si="3"/>
        <v>Digitalizaciones de la institución [Biblioteca Pública Municipal de Pozoblanco (Córdoba)]</v>
      </c>
      <c r="C217" s="31" t="s">
        <v>2040</v>
      </c>
      <c r="D217" s="31" t="s">
        <v>854</v>
      </c>
      <c r="E217" s="31" t="s">
        <v>620</v>
      </c>
      <c r="F217" s="31" t="s">
        <v>115</v>
      </c>
      <c r="G217" s="30" t="s">
        <v>4</v>
      </c>
      <c r="H217" s="30" t="s">
        <v>54</v>
      </c>
      <c r="I217" s="30" t="s">
        <v>2098</v>
      </c>
    </row>
    <row r="218" spans="1:9" x14ac:dyDescent="0.3">
      <c r="A218" s="31" t="s">
        <v>629</v>
      </c>
      <c r="B218" s="31" t="str">
        <f t="shared" si="3"/>
        <v>Digitalizaciones de la institución [Biblioteca Pública Municipal de Sevilla]</v>
      </c>
      <c r="C218" s="31" t="s">
        <v>2040</v>
      </c>
      <c r="D218" s="31" t="s">
        <v>854</v>
      </c>
      <c r="E218" s="31" t="s">
        <v>620</v>
      </c>
      <c r="F218" s="31" t="s">
        <v>115</v>
      </c>
      <c r="G218" s="30" t="s">
        <v>4</v>
      </c>
      <c r="H218" s="30" t="s">
        <v>59</v>
      </c>
      <c r="I218" s="30" t="s">
        <v>59</v>
      </c>
    </row>
    <row r="219" spans="1:9" x14ac:dyDescent="0.3">
      <c r="A219" s="31" t="s">
        <v>633</v>
      </c>
      <c r="B219" s="31" t="str">
        <f t="shared" si="3"/>
        <v>Digitalizaciones de la institución [Biblioteca Pública Municipal de! Salón (Granada)]</v>
      </c>
      <c r="C219" s="31" t="s">
        <v>2040</v>
      </c>
      <c r="D219" s="31" t="s">
        <v>854</v>
      </c>
      <c r="E219" s="31" t="s">
        <v>620</v>
      </c>
      <c r="F219" s="31" t="s">
        <v>115</v>
      </c>
      <c r="G219" s="30" t="s">
        <v>4</v>
      </c>
      <c r="H219" s="30" t="s">
        <v>55</v>
      </c>
      <c r="I219" s="30" t="s">
        <v>55</v>
      </c>
    </row>
    <row r="220" spans="1:9" x14ac:dyDescent="0.3">
      <c r="A220" s="31" t="s">
        <v>634</v>
      </c>
      <c r="B220" s="31" t="str">
        <f t="shared" si="3"/>
        <v>Digitalizaciones de la institución [Biblioteca Pública Municipal José Celestino Mutis (Cádiz)]</v>
      </c>
      <c r="C220" s="31" t="s">
        <v>2040</v>
      </c>
      <c r="D220" s="31" t="s">
        <v>854</v>
      </c>
      <c r="E220" s="31" t="s">
        <v>620</v>
      </c>
      <c r="F220" s="31" t="s">
        <v>115</v>
      </c>
      <c r="G220" s="30" t="s">
        <v>4</v>
      </c>
      <c r="H220" s="30" t="s">
        <v>53</v>
      </c>
      <c r="I220" s="30" t="s">
        <v>53</v>
      </c>
    </row>
    <row r="221" spans="1:9" x14ac:dyDescent="0.3">
      <c r="A221" s="31" t="s">
        <v>639</v>
      </c>
      <c r="B221" s="31" t="str">
        <f t="shared" si="3"/>
        <v>Digitalizaciones de la institución [Biblioteca Pública Municipal Juan Seca (Cabra, Córdoba) ]</v>
      </c>
      <c r="C221" s="31" t="s">
        <v>2040</v>
      </c>
      <c r="D221" s="31" t="s">
        <v>854</v>
      </c>
      <c r="E221" s="31" t="s">
        <v>620</v>
      </c>
      <c r="F221" s="31" t="s">
        <v>115</v>
      </c>
      <c r="G221" s="30" t="s">
        <v>4</v>
      </c>
      <c r="H221" s="30" t="s">
        <v>54</v>
      </c>
      <c r="I221" s="30" t="s">
        <v>1425</v>
      </c>
    </row>
    <row r="222" spans="1:9" ht="28.8" x14ac:dyDescent="0.3">
      <c r="A222" s="31" t="s">
        <v>640</v>
      </c>
      <c r="B222" s="31" t="str">
        <f t="shared" si="3"/>
        <v>Digitalizaciones de la institución [Biblioteca Pública Municipal Palma del Río]</v>
      </c>
      <c r="C222" s="31" t="s">
        <v>2040</v>
      </c>
      <c r="D222" s="31" t="s">
        <v>854</v>
      </c>
      <c r="E222" s="31" t="s">
        <v>620</v>
      </c>
      <c r="F222" s="31" t="s">
        <v>115</v>
      </c>
      <c r="G222" s="30" t="s">
        <v>4</v>
      </c>
      <c r="H222" s="30" t="s">
        <v>54</v>
      </c>
      <c r="I222" s="30" t="s">
        <v>2099</v>
      </c>
    </row>
    <row r="223" spans="1:9" x14ac:dyDescent="0.3">
      <c r="A223" s="31" t="s">
        <v>635</v>
      </c>
      <c r="B223" s="31" t="str">
        <f t="shared" si="3"/>
        <v>Digitalizaciones de la institución [Biblioteca Pública Municipal San Zoilo (Antequera)]</v>
      </c>
      <c r="C223" s="31" t="s">
        <v>2040</v>
      </c>
      <c r="D223" s="31" t="s">
        <v>854</v>
      </c>
      <c r="E223" s="31" t="s">
        <v>620</v>
      </c>
      <c r="F223" s="31" t="s">
        <v>115</v>
      </c>
      <c r="G223" s="30" t="s">
        <v>4</v>
      </c>
      <c r="H223" s="30" t="s">
        <v>58</v>
      </c>
      <c r="I223" s="30" t="s">
        <v>2100</v>
      </c>
    </row>
    <row r="224" spans="1:9" x14ac:dyDescent="0.3">
      <c r="A224" s="31" t="s">
        <v>636</v>
      </c>
      <c r="B224" s="31" t="str">
        <f t="shared" si="3"/>
        <v>Digitalizaciones de la institución [Biblioteca Regional de Castilla y León]</v>
      </c>
      <c r="C224" s="31" t="s">
        <v>2049</v>
      </c>
      <c r="D224" s="31" t="s">
        <v>854</v>
      </c>
      <c r="E224" s="31" t="s">
        <v>620</v>
      </c>
      <c r="F224" s="31" t="s">
        <v>115</v>
      </c>
      <c r="G224" s="30" t="s">
        <v>9</v>
      </c>
      <c r="H224" s="30" t="s">
        <v>78</v>
      </c>
      <c r="I224" s="30" t="s">
        <v>78</v>
      </c>
    </row>
    <row r="225" spans="1:9" x14ac:dyDescent="0.3">
      <c r="A225" s="31" t="s">
        <v>637</v>
      </c>
      <c r="B225" s="31" t="str">
        <f t="shared" si="3"/>
        <v>Digitalizaciones de la institución [Biblioteca Virtual de Andaiucia-Biblioteca de Andalucía (Granada)]</v>
      </c>
      <c r="C225" s="31" t="s">
        <v>2047</v>
      </c>
      <c r="D225" s="31" t="s">
        <v>854</v>
      </c>
      <c r="E225" s="31" t="s">
        <v>620</v>
      </c>
      <c r="F225" s="31" t="s">
        <v>115</v>
      </c>
      <c r="G225" s="30" t="s">
        <v>4</v>
      </c>
      <c r="H225" s="30" t="s">
        <v>55</v>
      </c>
      <c r="I225" s="30" t="s">
        <v>55</v>
      </c>
    </row>
    <row r="226" spans="1:9" x14ac:dyDescent="0.3">
      <c r="A226" s="31" t="s">
        <v>1906</v>
      </c>
      <c r="B226" s="31" t="str">
        <f t="shared" si="3"/>
        <v>Digitalizaciones de la institución [Junta de Andalucía. Centro de Documentación de las Artes Escénicas de Andalucía]</v>
      </c>
      <c r="C226" s="31" t="s">
        <v>2041</v>
      </c>
      <c r="D226" s="31" t="s">
        <v>854</v>
      </c>
      <c r="E226" s="31" t="s">
        <v>620</v>
      </c>
      <c r="F226" s="31" t="s">
        <v>115</v>
      </c>
      <c r="G226" s="30" t="s">
        <v>4</v>
      </c>
      <c r="H226" s="30" t="s">
        <v>59</v>
      </c>
      <c r="I226" s="30" t="s">
        <v>59</v>
      </c>
    </row>
    <row r="227" spans="1:9" x14ac:dyDescent="0.3">
      <c r="A227" s="31" t="s">
        <v>1907</v>
      </c>
      <c r="B227" s="31" t="str">
        <f t="shared" si="3"/>
        <v>Digitalizaciones de la institución [Junta de Andalucía. Centro de Documentación Musical de Andalucía (Granada) ]</v>
      </c>
      <c r="C227" s="31" t="s">
        <v>2041</v>
      </c>
      <c r="D227" s="31" t="s">
        <v>854</v>
      </c>
      <c r="E227" s="31" t="s">
        <v>620</v>
      </c>
      <c r="F227" s="31" t="s">
        <v>115</v>
      </c>
      <c r="G227" s="30" t="s">
        <v>4</v>
      </c>
      <c r="H227" s="30" t="s">
        <v>55</v>
      </c>
      <c r="I227" s="30" t="s">
        <v>55</v>
      </c>
    </row>
    <row r="228" spans="1:9" x14ac:dyDescent="0.3">
      <c r="A228" s="31" t="s">
        <v>638</v>
      </c>
      <c r="B228" s="31" t="str">
        <f t="shared" si="3"/>
        <v>Digitalizaciones de la institución [Fundación Aguilar y Eslava (Cabra, Córdoba)]</v>
      </c>
      <c r="C228" s="31" t="s">
        <v>34</v>
      </c>
      <c r="D228" s="31" t="s">
        <v>854</v>
      </c>
      <c r="E228" s="31" t="s">
        <v>620</v>
      </c>
      <c r="F228" s="31" t="s">
        <v>115</v>
      </c>
      <c r="G228" s="30" t="s">
        <v>4</v>
      </c>
      <c r="H228" s="30" t="s">
        <v>54</v>
      </c>
      <c r="I228" s="30" t="s">
        <v>1425</v>
      </c>
    </row>
    <row r="229" spans="1:9" x14ac:dyDescent="0.3">
      <c r="A229" s="31" t="s">
        <v>641</v>
      </c>
      <c r="B229" s="31" t="str">
        <f t="shared" si="3"/>
        <v>Digitalizaciones de la institución [Fundación Biblioteca Manuel Ruíz Luque (Montilla, Córdoba) ]</v>
      </c>
      <c r="C229" s="31" t="s">
        <v>34</v>
      </c>
      <c r="D229" s="31" t="s">
        <v>854</v>
      </c>
      <c r="E229" s="31" t="s">
        <v>620</v>
      </c>
      <c r="F229" s="31" t="s">
        <v>115</v>
      </c>
      <c r="G229" s="30" t="s">
        <v>4</v>
      </c>
      <c r="H229" s="30" t="s">
        <v>54</v>
      </c>
      <c r="I229" s="30" t="s">
        <v>2101</v>
      </c>
    </row>
    <row r="230" spans="1:9" x14ac:dyDescent="0.3">
      <c r="A230" s="31" t="s">
        <v>642</v>
      </c>
      <c r="B230" s="31" t="str">
        <f t="shared" si="3"/>
        <v>Digitalizaciones de la institución [Fundación Pintor Julio Visconti (Guadíx, Granada)]</v>
      </c>
      <c r="C230" s="31" t="s">
        <v>34</v>
      </c>
      <c r="D230" s="31" t="s">
        <v>854</v>
      </c>
      <c r="E230" s="31" t="s">
        <v>620</v>
      </c>
      <c r="F230" s="31" t="s">
        <v>115</v>
      </c>
      <c r="G230" s="30" t="s">
        <v>4</v>
      </c>
      <c r="H230" s="30" t="s">
        <v>55</v>
      </c>
      <c r="I230" s="30" t="s">
        <v>2069</v>
      </c>
    </row>
    <row r="231" spans="1:9" x14ac:dyDescent="0.3">
      <c r="A231" s="31" t="s">
        <v>643</v>
      </c>
      <c r="B231" s="31" t="str">
        <f t="shared" si="3"/>
        <v>Digitalizaciones de la institución [Museo Casa de los Tiros de Granada ]</v>
      </c>
      <c r="C231" s="31" t="s">
        <v>38</v>
      </c>
      <c r="D231" s="31" t="s">
        <v>854</v>
      </c>
      <c r="E231" s="31" t="s">
        <v>620</v>
      </c>
      <c r="F231" s="31" t="s">
        <v>115</v>
      </c>
      <c r="G231" s="30" t="s">
        <v>4</v>
      </c>
      <c r="H231" s="30" t="s">
        <v>55</v>
      </c>
      <c r="I231" s="30" t="s">
        <v>55</v>
      </c>
    </row>
    <row r="232" spans="1:9" x14ac:dyDescent="0.3">
      <c r="A232" s="31" t="s">
        <v>644</v>
      </c>
      <c r="B232" s="31" t="str">
        <f t="shared" si="3"/>
        <v>Digitalizaciones de la institución [Real Academia de Bellas Artes de Granada]</v>
      </c>
      <c r="C232" s="31" t="s">
        <v>41</v>
      </c>
      <c r="D232" s="31" t="s">
        <v>854</v>
      </c>
      <c r="E232" s="31" t="s">
        <v>620</v>
      </c>
      <c r="F232" s="31" t="s">
        <v>115</v>
      </c>
      <c r="G232" s="30" t="s">
        <v>4</v>
      </c>
      <c r="H232" s="30" t="s">
        <v>55</v>
      </c>
      <c r="I232" s="30" t="s">
        <v>55</v>
      </c>
    </row>
    <row r="233" spans="1:9" x14ac:dyDescent="0.3">
      <c r="A233" s="31" t="s">
        <v>645</v>
      </c>
      <c r="B233" s="31" t="str">
        <f t="shared" si="3"/>
        <v>Digitalizaciones de la institución [Real Academia de la Historia (Madrid)]</v>
      </c>
      <c r="C233" s="31" t="s">
        <v>41</v>
      </c>
      <c r="D233" s="31" t="s">
        <v>854</v>
      </c>
      <c r="E233" s="31" t="s">
        <v>620</v>
      </c>
      <c r="F233" s="31" t="s">
        <v>115</v>
      </c>
      <c r="G233" s="30" t="s">
        <v>93</v>
      </c>
      <c r="H233" s="30" t="s">
        <v>6</v>
      </c>
      <c r="I233" s="30" t="s">
        <v>6</v>
      </c>
    </row>
    <row r="234" spans="1:9" x14ac:dyDescent="0.3">
      <c r="A234" s="31" t="s">
        <v>648</v>
      </c>
      <c r="B234" s="31" t="str">
        <f t="shared" si="3"/>
        <v>Digitalizaciones de la institución [Archivo de la Diputación Provincial de Lugo]</v>
      </c>
      <c r="C234" s="31" t="s">
        <v>25</v>
      </c>
      <c r="D234" s="31" t="s">
        <v>854</v>
      </c>
      <c r="E234" s="31" t="s">
        <v>646</v>
      </c>
      <c r="F234" s="31" t="s">
        <v>115</v>
      </c>
      <c r="G234" s="30" t="s">
        <v>2</v>
      </c>
      <c r="H234" s="30" t="s">
        <v>90</v>
      </c>
      <c r="I234" s="30" t="s">
        <v>90</v>
      </c>
    </row>
    <row r="235" spans="1:9" x14ac:dyDescent="0.3">
      <c r="A235" s="31" t="s">
        <v>649</v>
      </c>
      <c r="B235" s="31" t="str">
        <f t="shared" si="3"/>
        <v>Digitalizaciones de la institución [Archivo del Reino de Galicia]</v>
      </c>
      <c r="C235" s="31" t="s">
        <v>25</v>
      </c>
      <c r="D235" s="31" t="s">
        <v>854</v>
      </c>
      <c r="E235" s="31" t="s">
        <v>646</v>
      </c>
      <c r="F235" s="31" t="s">
        <v>115</v>
      </c>
      <c r="G235" s="30" t="s">
        <v>2</v>
      </c>
      <c r="H235" s="30" t="s">
        <v>89</v>
      </c>
      <c r="I235" s="30" t="s">
        <v>89</v>
      </c>
    </row>
    <row r="236" spans="1:9" x14ac:dyDescent="0.3">
      <c r="A236" s="31" t="s">
        <v>650</v>
      </c>
      <c r="B236" s="31" t="str">
        <f t="shared" si="3"/>
        <v>Digitalizaciones de la institución [Archivo Municipal de La Coruña]</v>
      </c>
      <c r="C236" s="31" t="s">
        <v>25</v>
      </c>
      <c r="D236" s="31" t="s">
        <v>854</v>
      </c>
      <c r="E236" s="31" t="s">
        <v>646</v>
      </c>
      <c r="F236" s="31" t="s">
        <v>115</v>
      </c>
      <c r="G236" s="30" t="s">
        <v>2</v>
      </c>
      <c r="H236" s="30" t="s">
        <v>89</v>
      </c>
      <c r="I236" s="30" t="s">
        <v>89</v>
      </c>
    </row>
    <row r="237" spans="1:9" x14ac:dyDescent="0.3">
      <c r="A237" s="31" t="s">
        <v>651</v>
      </c>
      <c r="B237" s="31" t="str">
        <f t="shared" si="3"/>
        <v>Digitalizaciones de la institución [Archivo Municipal de Betanzos]</v>
      </c>
      <c r="C237" s="31" t="s">
        <v>25</v>
      </c>
      <c r="D237" s="31" t="s">
        <v>854</v>
      </c>
      <c r="E237" s="31" t="s">
        <v>646</v>
      </c>
      <c r="F237" s="31" t="s">
        <v>115</v>
      </c>
      <c r="G237" s="30" t="s">
        <v>2</v>
      </c>
      <c r="H237" s="30" t="s">
        <v>89</v>
      </c>
      <c r="I237" s="30" t="s">
        <v>2102</v>
      </c>
    </row>
    <row r="238" spans="1:9" ht="28.8" x14ac:dyDescent="0.3">
      <c r="A238" s="31" t="s">
        <v>652</v>
      </c>
      <c r="B238" s="31" t="str">
        <f t="shared" si="3"/>
        <v>Digitalizaciones de la institución [Archivo Municipal de Vigo]</v>
      </c>
      <c r="C238" s="31" t="s">
        <v>25</v>
      </c>
      <c r="D238" s="31" t="s">
        <v>854</v>
      </c>
      <c r="E238" s="31" t="s">
        <v>646</v>
      </c>
      <c r="F238" s="31" t="s">
        <v>115</v>
      </c>
      <c r="G238" s="30" t="s">
        <v>2</v>
      </c>
      <c r="H238" s="30" t="s">
        <v>92</v>
      </c>
      <c r="I238" s="30" t="s">
        <v>296</v>
      </c>
    </row>
    <row r="239" spans="1:9" ht="43.2" x14ac:dyDescent="0.3">
      <c r="A239" s="31" t="s">
        <v>653</v>
      </c>
      <c r="B239" s="31" t="str">
        <f t="shared" si="3"/>
        <v>Digitalizaciones de la institución [Archivo-Biblioteca Catedral de Santiago de Compostela]</v>
      </c>
      <c r="C239" s="31" t="s">
        <v>25</v>
      </c>
      <c r="D239" s="31" t="s">
        <v>854</v>
      </c>
      <c r="E239" s="31" t="s">
        <v>646</v>
      </c>
      <c r="F239" s="31" t="s">
        <v>115</v>
      </c>
      <c r="G239" s="30" t="s">
        <v>2</v>
      </c>
      <c r="H239" s="30" t="s">
        <v>89</v>
      </c>
      <c r="I239" s="30" t="s">
        <v>139</v>
      </c>
    </row>
    <row r="240" spans="1:9" x14ac:dyDescent="0.3">
      <c r="A240" s="31" t="s">
        <v>654</v>
      </c>
      <c r="B240" s="31" t="str">
        <f t="shared" si="3"/>
        <v>Digitalizaciones de la institución [Archivo-Biblioteca de la Catedral de Orense]</v>
      </c>
      <c r="C240" s="31" t="s">
        <v>25</v>
      </c>
      <c r="D240" s="31" t="s">
        <v>854</v>
      </c>
      <c r="E240" s="31" t="s">
        <v>646</v>
      </c>
      <c r="F240" s="31" t="s">
        <v>115</v>
      </c>
      <c r="G240" s="30" t="s">
        <v>2</v>
      </c>
      <c r="H240" s="30" t="s">
        <v>91</v>
      </c>
      <c r="I240" s="30" t="s">
        <v>91</v>
      </c>
    </row>
    <row r="241" spans="1:9" x14ac:dyDescent="0.3">
      <c r="A241" s="31" t="s">
        <v>655</v>
      </c>
      <c r="B241" s="31" t="str">
        <f t="shared" si="3"/>
        <v>Digitalizaciones de la institución [Asociación de amigos de los caminos de Santiago de Madrid]</v>
      </c>
      <c r="C241" s="31" t="s">
        <v>1362</v>
      </c>
      <c r="D241" s="31" t="s">
        <v>854</v>
      </c>
      <c r="E241" s="31" t="s">
        <v>646</v>
      </c>
      <c r="F241" s="31" t="s">
        <v>115</v>
      </c>
      <c r="G241" s="30" t="s">
        <v>93</v>
      </c>
      <c r="H241" s="30" t="s">
        <v>6</v>
      </c>
      <c r="I241" s="30" t="s">
        <v>6</v>
      </c>
    </row>
    <row r="242" spans="1:9" x14ac:dyDescent="0.3">
      <c r="A242" s="31" t="s">
        <v>1910</v>
      </c>
      <c r="B242" s="31" t="str">
        <f t="shared" si="3"/>
        <v>Digitalizaciones de la institución [Biblioteca Casa Consultado (La Coruña)]</v>
      </c>
      <c r="C242" s="31" t="s">
        <v>34</v>
      </c>
      <c r="D242" s="31" t="s">
        <v>854</v>
      </c>
      <c r="E242" s="31" t="s">
        <v>646</v>
      </c>
      <c r="F242" s="31" t="s">
        <v>115</v>
      </c>
      <c r="G242" s="30" t="s">
        <v>2</v>
      </c>
      <c r="H242" s="30" t="s">
        <v>89</v>
      </c>
      <c r="I242" s="30" t="s">
        <v>89</v>
      </c>
    </row>
    <row r="243" spans="1:9" x14ac:dyDescent="0.3">
      <c r="A243" s="31" t="s">
        <v>1908</v>
      </c>
      <c r="B243" s="31" t="str">
        <f t="shared" si="3"/>
        <v>Digitalizaciones de la institución [Diputación Provincial de La Coruña. Biblioteca]</v>
      </c>
      <c r="C243" s="31" t="s">
        <v>28</v>
      </c>
      <c r="D243" s="31" t="s">
        <v>854</v>
      </c>
      <c r="E243" s="31" t="s">
        <v>646</v>
      </c>
      <c r="F243" s="31" t="s">
        <v>115</v>
      </c>
      <c r="G243" s="30" t="s">
        <v>2</v>
      </c>
      <c r="H243" s="30" t="s">
        <v>89</v>
      </c>
      <c r="I243" s="30" t="s">
        <v>89</v>
      </c>
    </row>
    <row r="244" spans="1:9" x14ac:dyDescent="0.3">
      <c r="A244" s="31" t="s">
        <v>1909</v>
      </c>
      <c r="B244" s="31" t="str">
        <f t="shared" si="3"/>
        <v>Digitalizaciones de la institución [Diputación Provincial de Orense. Biblioteca]</v>
      </c>
      <c r="C244" s="31" t="s">
        <v>28</v>
      </c>
      <c r="D244" s="31" t="s">
        <v>854</v>
      </c>
      <c r="E244" s="31" t="s">
        <v>646</v>
      </c>
      <c r="F244" s="31" t="s">
        <v>115</v>
      </c>
      <c r="G244" s="30" t="s">
        <v>2</v>
      </c>
      <c r="H244" s="30" t="s">
        <v>91</v>
      </c>
      <c r="I244" s="30" t="s">
        <v>91</v>
      </c>
    </row>
    <row r="245" spans="1:9" ht="28.8" x14ac:dyDescent="0.3">
      <c r="A245" s="31" t="s">
        <v>1911</v>
      </c>
      <c r="B245" s="31" t="str">
        <f t="shared" si="3"/>
        <v>Digitalizaciones de la institución [Escuela Municipal de Artes y Oficios (Vigo).Biblioteca]</v>
      </c>
      <c r="C245" s="31" t="s">
        <v>1896</v>
      </c>
      <c r="D245" s="31" t="s">
        <v>854</v>
      </c>
      <c r="E245" s="31" t="s">
        <v>646</v>
      </c>
      <c r="F245" s="31" t="s">
        <v>115</v>
      </c>
      <c r="G245" s="30" t="s">
        <v>2</v>
      </c>
      <c r="H245" s="30" t="s">
        <v>92</v>
      </c>
      <c r="I245" s="30" t="s">
        <v>296</v>
      </c>
    </row>
    <row r="246" spans="1:9" ht="28.8" x14ac:dyDescent="0.3">
      <c r="A246" s="31" t="s">
        <v>1912</v>
      </c>
      <c r="B246" s="31" t="str">
        <f t="shared" si="3"/>
        <v>Digitalizaciones de la institución [Fundación lsla Couto. Biblioteca]</v>
      </c>
      <c r="C246" s="31" t="s">
        <v>34</v>
      </c>
      <c r="D246" s="31" t="s">
        <v>854</v>
      </c>
      <c r="E246" s="31" t="s">
        <v>646</v>
      </c>
      <c r="F246" s="31" t="s">
        <v>115</v>
      </c>
      <c r="G246" s="30" t="s">
        <v>2</v>
      </c>
      <c r="H246" s="30" t="s">
        <v>92</v>
      </c>
      <c r="I246" s="30" t="s">
        <v>296</v>
      </c>
    </row>
    <row r="247" spans="1:9" ht="43.2" x14ac:dyDescent="0.3">
      <c r="A247" s="31" t="s">
        <v>1</v>
      </c>
      <c r="B247" s="31" t="str">
        <f t="shared" si="3"/>
        <v>Digitalizaciones de la institución [Biblioteca de Galicia]</v>
      </c>
      <c r="C247" s="31" t="s">
        <v>2049</v>
      </c>
      <c r="D247" s="31" t="s">
        <v>854</v>
      </c>
      <c r="E247" s="31" t="s">
        <v>646</v>
      </c>
      <c r="F247" s="31" t="s">
        <v>115</v>
      </c>
      <c r="G247" s="30" t="s">
        <v>2</v>
      </c>
      <c r="H247" s="30" t="s">
        <v>89</v>
      </c>
      <c r="I247" s="30" t="s">
        <v>139</v>
      </c>
    </row>
    <row r="248" spans="1:9" ht="43.2" x14ac:dyDescent="0.3">
      <c r="A248" s="31" t="s">
        <v>1913</v>
      </c>
      <c r="B248" s="31" t="str">
        <f t="shared" si="3"/>
        <v>Digitalizaciones de la institución [Convento de San Francisco de Santiago. Biblioteca]</v>
      </c>
      <c r="C248" s="31" t="s">
        <v>29</v>
      </c>
      <c r="D248" s="31" t="s">
        <v>854</v>
      </c>
      <c r="E248" s="31" t="s">
        <v>646</v>
      </c>
      <c r="F248" s="31" t="s">
        <v>115</v>
      </c>
      <c r="G248" s="30" t="s">
        <v>2</v>
      </c>
      <c r="H248" s="30" t="s">
        <v>89</v>
      </c>
      <c r="I248" s="30" t="s">
        <v>139</v>
      </c>
    </row>
    <row r="249" spans="1:9" x14ac:dyDescent="0.3">
      <c r="A249" s="31" t="s">
        <v>1914</v>
      </c>
      <c r="B249" s="31" t="str">
        <f t="shared" si="3"/>
        <v>Digitalizaciones de la institución [Biblioteca Pública Municipal de Mosteiro de Oseira]</v>
      </c>
      <c r="C249" s="31" t="s">
        <v>2040</v>
      </c>
      <c r="D249" s="31" t="s">
        <v>854</v>
      </c>
      <c r="E249" s="31" t="s">
        <v>646</v>
      </c>
      <c r="F249" s="31" t="s">
        <v>115</v>
      </c>
      <c r="G249" s="30" t="s">
        <v>2</v>
      </c>
      <c r="H249" s="30" t="s">
        <v>91</v>
      </c>
      <c r="I249" s="30" t="s">
        <v>2139</v>
      </c>
    </row>
    <row r="250" spans="1:9" ht="28.8" x14ac:dyDescent="0.3">
      <c r="A250" s="31" t="s">
        <v>1915</v>
      </c>
      <c r="B250" s="31" t="str">
        <f t="shared" ref="B250:B308" si="4">"Digitalizaciones de la institución [" &amp; A250 &amp; "]"</f>
        <v>Digitalizaciones de la institución [Biblioteca Pública Municipal de Mosteiro de Poio]</v>
      </c>
      <c r="C250" s="31" t="s">
        <v>2040</v>
      </c>
      <c r="D250" s="31" t="s">
        <v>854</v>
      </c>
      <c r="E250" s="31" t="s">
        <v>646</v>
      </c>
      <c r="F250" s="31" t="s">
        <v>115</v>
      </c>
      <c r="G250" s="30" t="s">
        <v>2</v>
      </c>
      <c r="H250" s="30" t="s">
        <v>92</v>
      </c>
      <c r="I250" s="30" t="s">
        <v>2103</v>
      </c>
    </row>
    <row r="251" spans="1:9" ht="28.8" x14ac:dyDescent="0.3">
      <c r="A251" s="31" t="s">
        <v>1916</v>
      </c>
      <c r="B251" s="31" t="str">
        <f t="shared" si="4"/>
        <v>Digitalizaciones de la institución [Museo de Pontevedra. Biblioteca]</v>
      </c>
      <c r="C251" s="31" t="s">
        <v>38</v>
      </c>
      <c r="D251" s="31" t="s">
        <v>854</v>
      </c>
      <c r="E251" s="31" t="s">
        <v>646</v>
      </c>
      <c r="F251" s="31" t="s">
        <v>115</v>
      </c>
      <c r="G251" s="30" t="s">
        <v>2</v>
      </c>
      <c r="H251" s="30" t="s">
        <v>92</v>
      </c>
      <c r="I251" s="30" t="s">
        <v>92</v>
      </c>
    </row>
    <row r="252" spans="1:9" ht="43.2" x14ac:dyDescent="0.3">
      <c r="A252" s="31" t="s">
        <v>1917</v>
      </c>
      <c r="B252" s="31" t="str">
        <f t="shared" si="4"/>
        <v>Digitalizaciones de la institución [Parlamento de Galicia. Biblioteca]</v>
      </c>
      <c r="C252" s="31" t="s">
        <v>1882</v>
      </c>
      <c r="D252" s="31" t="s">
        <v>854</v>
      </c>
      <c r="E252" s="31" t="s">
        <v>646</v>
      </c>
      <c r="F252" s="31" t="s">
        <v>115</v>
      </c>
      <c r="G252" s="30" t="s">
        <v>2</v>
      </c>
      <c r="H252" s="30" t="s">
        <v>89</v>
      </c>
      <c r="I252" s="30" t="s">
        <v>139</v>
      </c>
    </row>
    <row r="253" spans="1:9" x14ac:dyDescent="0.3">
      <c r="A253" s="31" t="s">
        <v>1918</v>
      </c>
      <c r="B253" s="31" t="str">
        <f t="shared" si="4"/>
        <v>Digitalizaciones de la institución [Seminario de la Diócesis de Lugo. Biblioteca]</v>
      </c>
      <c r="C253" s="31" t="s">
        <v>29</v>
      </c>
      <c r="D253" s="31" t="s">
        <v>854</v>
      </c>
      <c r="E253" s="31" t="s">
        <v>646</v>
      </c>
      <c r="F253" s="31" t="s">
        <v>115</v>
      </c>
      <c r="G253" s="30" t="s">
        <v>2</v>
      </c>
      <c r="H253" s="30" t="s">
        <v>90</v>
      </c>
      <c r="I253" s="30" t="s">
        <v>90</v>
      </c>
    </row>
    <row r="254" spans="1:9" x14ac:dyDescent="0.3">
      <c r="A254" s="31" t="s">
        <v>656</v>
      </c>
      <c r="B254" s="31" t="str">
        <f t="shared" si="4"/>
        <v>Digitalizaciones de la institución [Biblioteca Histórico-Militar de La Coruña]</v>
      </c>
      <c r="C254" s="31" t="s">
        <v>1881</v>
      </c>
      <c r="D254" s="31" t="s">
        <v>854</v>
      </c>
      <c r="E254" s="31" t="s">
        <v>646</v>
      </c>
      <c r="F254" s="31" t="s">
        <v>115</v>
      </c>
      <c r="G254" s="30" t="s">
        <v>2</v>
      </c>
      <c r="H254" s="30" t="s">
        <v>89</v>
      </c>
      <c r="I254" s="30" t="s">
        <v>89</v>
      </c>
    </row>
    <row r="255" spans="1:9" x14ac:dyDescent="0.3">
      <c r="A255" s="31" t="s">
        <v>657</v>
      </c>
      <c r="B255" s="31" t="str">
        <f t="shared" si="4"/>
        <v>Digitalizaciones de la institución [Biblioteca Pública Municipal de Betanzos "Castelao"]</v>
      </c>
      <c r="C255" s="31" t="s">
        <v>2040</v>
      </c>
      <c r="D255" s="31" t="s">
        <v>854</v>
      </c>
      <c r="E255" s="31" t="s">
        <v>646</v>
      </c>
      <c r="F255" s="31" t="s">
        <v>115</v>
      </c>
      <c r="G255" s="30" t="s">
        <v>2</v>
      </c>
      <c r="H255" s="30" t="s">
        <v>89</v>
      </c>
      <c r="I255" s="30" t="s">
        <v>2102</v>
      </c>
    </row>
    <row r="256" spans="1:9" x14ac:dyDescent="0.3">
      <c r="A256" s="31" t="s">
        <v>658</v>
      </c>
      <c r="B256" s="31" t="str">
        <f t="shared" si="4"/>
        <v>Digitalizaciones de la institución [Biblioteca Municipal de Estudios locales de La Coruña]</v>
      </c>
      <c r="C256" s="31" t="s">
        <v>2045</v>
      </c>
      <c r="D256" s="31" t="s">
        <v>854</v>
      </c>
      <c r="E256" s="31" t="s">
        <v>646</v>
      </c>
      <c r="F256" s="31" t="s">
        <v>115</v>
      </c>
      <c r="G256" s="30" t="s">
        <v>2</v>
      </c>
      <c r="H256" s="30" t="s">
        <v>89</v>
      </c>
      <c r="I256" s="30" t="s">
        <v>89</v>
      </c>
    </row>
    <row r="257" spans="1:9" x14ac:dyDescent="0.3">
      <c r="A257" s="31" t="s">
        <v>659</v>
      </c>
      <c r="B257" s="31" t="str">
        <f t="shared" si="4"/>
        <v>Digitalizaciones de la institución [Biblioteca Pública Municipal del Ferrol]</v>
      </c>
      <c r="C257" s="31" t="s">
        <v>2040</v>
      </c>
      <c r="D257" s="31" t="s">
        <v>854</v>
      </c>
      <c r="E257" s="31" t="s">
        <v>646</v>
      </c>
      <c r="F257" s="31" t="s">
        <v>115</v>
      </c>
      <c r="G257" s="30" t="s">
        <v>2</v>
      </c>
      <c r="H257" s="30" t="s">
        <v>89</v>
      </c>
      <c r="I257" s="30" t="s">
        <v>156</v>
      </c>
    </row>
    <row r="258" spans="1:9" x14ac:dyDescent="0.3">
      <c r="A258" s="31" t="s">
        <v>660</v>
      </c>
      <c r="B258" s="31" t="str">
        <f t="shared" si="4"/>
        <v>Digitalizaciones de la institución [Biblioteca Naval del Ferrol]</v>
      </c>
      <c r="C258" s="31" t="s">
        <v>1881</v>
      </c>
      <c r="D258" s="31" t="s">
        <v>854</v>
      </c>
      <c r="E258" s="31" t="s">
        <v>646</v>
      </c>
      <c r="F258" s="31" t="s">
        <v>115</v>
      </c>
      <c r="G258" s="30" t="s">
        <v>2</v>
      </c>
      <c r="H258" s="30" t="s">
        <v>89</v>
      </c>
      <c r="I258" s="30" t="s">
        <v>156</v>
      </c>
    </row>
    <row r="259" spans="1:9" x14ac:dyDescent="0.3">
      <c r="A259" s="31" t="s">
        <v>661</v>
      </c>
      <c r="B259" s="31" t="str">
        <f t="shared" si="4"/>
        <v>Digitalizaciones de la institución [Biblioteca Pública Municipal de La Coruña "Miguel González Garcés"]</v>
      </c>
      <c r="C259" s="31" t="s">
        <v>2040</v>
      </c>
      <c r="D259" s="31" t="s">
        <v>854</v>
      </c>
      <c r="E259" s="31" t="s">
        <v>646</v>
      </c>
      <c r="F259" s="31" t="s">
        <v>115</v>
      </c>
      <c r="G259" s="30" t="s">
        <v>2</v>
      </c>
      <c r="H259" s="30" t="s">
        <v>89</v>
      </c>
      <c r="I259" s="30" t="s">
        <v>89</v>
      </c>
    </row>
    <row r="260" spans="1:9" x14ac:dyDescent="0.3">
      <c r="A260" s="31" t="s">
        <v>1968</v>
      </c>
      <c r="B260" s="31" t="str">
        <f t="shared" si="4"/>
        <v>Digitalizaciones de la institución [Ministerio de Cultura. Biblioteca Pública del Estado en Lugo]</v>
      </c>
      <c r="C260" s="31" t="s">
        <v>2039</v>
      </c>
      <c r="D260" s="31" t="s">
        <v>854</v>
      </c>
      <c r="E260" s="31" t="s">
        <v>646</v>
      </c>
      <c r="F260" s="31" t="s">
        <v>115</v>
      </c>
      <c r="G260" s="30" t="s">
        <v>2</v>
      </c>
      <c r="H260" s="30" t="s">
        <v>90</v>
      </c>
      <c r="I260" s="30" t="s">
        <v>90</v>
      </c>
    </row>
    <row r="261" spans="1:9" x14ac:dyDescent="0.3">
      <c r="A261" s="31" t="s">
        <v>1969</v>
      </c>
      <c r="B261" s="31" t="str">
        <f t="shared" si="4"/>
        <v>Digitalizaciones de la institución [Ministerio de Cultura. Biblioteca Pública del Estado en Orense]</v>
      </c>
      <c r="C261" s="31" t="s">
        <v>2039</v>
      </c>
      <c r="D261" s="31" t="s">
        <v>854</v>
      </c>
      <c r="E261" s="31" t="s">
        <v>646</v>
      </c>
      <c r="F261" s="31" t="s">
        <v>115</v>
      </c>
      <c r="G261" s="30" t="s">
        <v>2</v>
      </c>
      <c r="H261" s="30" t="s">
        <v>91</v>
      </c>
      <c r="I261" s="30" t="s">
        <v>91</v>
      </c>
    </row>
    <row r="262" spans="1:9" ht="28.8" x14ac:dyDescent="0.3">
      <c r="A262" s="31" t="s">
        <v>1970</v>
      </c>
      <c r="B262" s="31" t="str">
        <f t="shared" si="4"/>
        <v>Digitalizaciones de la institución [Ministerio de Cultura. Biblioteca Pública del Estado en Pontevedra "Antonio Odriozola"]</v>
      </c>
      <c r="C262" s="31" t="s">
        <v>2039</v>
      </c>
      <c r="D262" s="31" t="s">
        <v>854</v>
      </c>
      <c r="E262" s="31" t="s">
        <v>646</v>
      </c>
      <c r="F262" s="31" t="s">
        <v>115</v>
      </c>
      <c r="G262" s="30" t="s">
        <v>2</v>
      </c>
      <c r="H262" s="30" t="s">
        <v>92</v>
      </c>
      <c r="I262" s="30" t="s">
        <v>92</v>
      </c>
    </row>
    <row r="263" spans="1:9" ht="28.8" x14ac:dyDescent="0.3">
      <c r="A263" s="31" t="s">
        <v>1920</v>
      </c>
      <c r="B263" s="31" t="str">
        <f t="shared" si="4"/>
        <v>Digitalizaciones de la institución [Biblioteca Pública Municipal de Vigo "Juan Compañel"]</v>
      </c>
      <c r="C263" s="31" t="s">
        <v>2040</v>
      </c>
      <c r="D263" s="31" t="s">
        <v>854</v>
      </c>
      <c r="E263" s="31" t="s">
        <v>646</v>
      </c>
      <c r="F263" s="31" t="s">
        <v>115</v>
      </c>
      <c r="G263" s="30" t="s">
        <v>2</v>
      </c>
      <c r="H263" s="30" t="s">
        <v>92</v>
      </c>
      <c r="I263" s="30" t="s">
        <v>296</v>
      </c>
    </row>
    <row r="264" spans="1:9" x14ac:dyDescent="0.3">
      <c r="A264" s="31" t="s">
        <v>663</v>
      </c>
      <c r="B264" s="31" t="str">
        <f t="shared" si="4"/>
        <v>Digitalizaciones de la institución [Biblioteca Pública Municipal de Ortigueira "Juan Fernández Latorre"]</v>
      </c>
      <c r="C264" s="31" t="s">
        <v>2040</v>
      </c>
      <c r="D264" s="31" t="s">
        <v>854</v>
      </c>
      <c r="E264" s="31" t="s">
        <v>646</v>
      </c>
      <c r="F264" s="31" t="s">
        <v>115</v>
      </c>
      <c r="G264" s="30" t="s">
        <v>2</v>
      </c>
      <c r="H264" s="30" t="s">
        <v>89</v>
      </c>
      <c r="I264" s="30" t="s">
        <v>2104</v>
      </c>
    </row>
    <row r="265" spans="1:9" ht="28.8" x14ac:dyDescent="0.3">
      <c r="A265" s="31" t="s">
        <v>662</v>
      </c>
      <c r="B265" s="31" t="str">
        <f t="shared" si="4"/>
        <v>Digitalizaciones de la institución [Biblioteca Pública Municipal de Caldas de REis "P.M. Martínez Ferro"]</v>
      </c>
      <c r="C265" s="31" t="s">
        <v>2040</v>
      </c>
      <c r="D265" s="31" t="s">
        <v>854</v>
      </c>
      <c r="E265" s="31" t="s">
        <v>646</v>
      </c>
      <c r="F265" s="31" t="s">
        <v>115</v>
      </c>
      <c r="G265" s="30" t="s">
        <v>2</v>
      </c>
      <c r="H265" s="30" t="s">
        <v>92</v>
      </c>
      <c r="I265" s="30" t="s">
        <v>2105</v>
      </c>
    </row>
    <row r="266" spans="1:9" x14ac:dyDescent="0.3">
      <c r="A266" s="31" t="s">
        <v>647</v>
      </c>
      <c r="B266" s="31" t="str">
        <f t="shared" si="4"/>
        <v>Digitalizaciones de la institución [Biblioteca Pública Municipal de Arzúa]</v>
      </c>
      <c r="C266" s="31" t="s">
        <v>2040</v>
      </c>
      <c r="D266" s="31" t="s">
        <v>854</v>
      </c>
      <c r="E266" s="31" t="s">
        <v>646</v>
      </c>
      <c r="F266" s="31" t="s">
        <v>115</v>
      </c>
      <c r="G266" s="30" t="s">
        <v>2</v>
      </c>
      <c r="H266" s="30" t="s">
        <v>89</v>
      </c>
      <c r="I266" s="30" t="s">
        <v>2068</v>
      </c>
    </row>
    <row r="267" spans="1:9" x14ac:dyDescent="0.3">
      <c r="A267" s="31" t="s">
        <v>664</v>
      </c>
      <c r="B267" s="31" t="str">
        <f t="shared" si="4"/>
        <v>Digitalizaciones de la institución [Biblioteca Pública Municipal de Ribadeo]</v>
      </c>
      <c r="C267" s="31" t="s">
        <v>2040</v>
      </c>
      <c r="D267" s="31" t="s">
        <v>854</v>
      </c>
      <c r="E267" s="31" t="s">
        <v>646</v>
      </c>
      <c r="F267" s="31" t="s">
        <v>115</v>
      </c>
      <c r="G267" s="30" t="s">
        <v>2</v>
      </c>
      <c r="H267" s="30" t="s">
        <v>90</v>
      </c>
      <c r="I267" s="30" t="s">
        <v>2067</v>
      </c>
    </row>
    <row r="268" spans="1:9" x14ac:dyDescent="0.3">
      <c r="A268" s="31" t="s">
        <v>1921</v>
      </c>
      <c r="B268" s="31" t="str">
        <f t="shared" si="4"/>
        <v>Digitalizaciones de la institución [Seminario Mayor Divino Maestro - Diócesis de Orense. Biblioteca]</v>
      </c>
      <c r="C268" s="31" t="s">
        <v>29</v>
      </c>
      <c r="D268" s="31" t="s">
        <v>854</v>
      </c>
      <c r="E268" s="31" t="s">
        <v>646</v>
      </c>
      <c r="F268" s="31" t="s">
        <v>115</v>
      </c>
      <c r="G268" s="30" t="s">
        <v>2</v>
      </c>
      <c r="H268" s="30" t="s">
        <v>91</v>
      </c>
      <c r="I268" s="30" t="s">
        <v>91</v>
      </c>
    </row>
    <row r="269" spans="1:9" ht="28.8" x14ac:dyDescent="0.3">
      <c r="A269" s="31" t="s">
        <v>1922</v>
      </c>
      <c r="B269" s="31" t="str">
        <f t="shared" si="4"/>
        <v>Digitalizaciones de la institución [Seminario Mayor San José - Diócesis de Vigo-Tuy. Biblioteca]</v>
      </c>
      <c r="C269" s="31" t="s">
        <v>29</v>
      </c>
      <c r="D269" s="31" t="s">
        <v>854</v>
      </c>
      <c r="E269" s="31" t="s">
        <v>646</v>
      </c>
      <c r="F269" s="31" t="s">
        <v>115</v>
      </c>
      <c r="G269" s="30" t="s">
        <v>2</v>
      </c>
      <c r="H269" s="30" t="s">
        <v>92</v>
      </c>
      <c r="I269" s="30" t="s">
        <v>296</v>
      </c>
    </row>
    <row r="270" spans="1:9" ht="28.8" x14ac:dyDescent="0.3">
      <c r="A270" s="31" t="s">
        <v>1923</v>
      </c>
      <c r="B270" s="31" t="str">
        <f t="shared" si="4"/>
        <v>Digitalizaciones de la institución [Seminario Menor de San Pablo - Diócesis de Vigo-Tuy. Biblioteca]</v>
      </c>
      <c r="C270" s="31" t="s">
        <v>29</v>
      </c>
      <c r="D270" s="31" t="s">
        <v>854</v>
      </c>
      <c r="E270" s="31" t="s">
        <v>646</v>
      </c>
      <c r="F270" s="31" t="s">
        <v>115</v>
      </c>
      <c r="G270" s="30" t="s">
        <v>2</v>
      </c>
      <c r="H270" s="30" t="s">
        <v>92</v>
      </c>
      <c r="I270" s="30" t="s">
        <v>296</v>
      </c>
    </row>
    <row r="271" spans="1:9" ht="28.8" x14ac:dyDescent="0.3">
      <c r="A271" s="31" t="s">
        <v>1924</v>
      </c>
      <c r="B271" s="31" t="str">
        <f t="shared" si="4"/>
        <v>Digitalizaciones de la institución [Seminario Santa Catalina - Diócesis de Mondoñedo-Ferrol. Biblioteca]</v>
      </c>
      <c r="C271" s="31" t="s">
        <v>29</v>
      </c>
      <c r="D271" s="31" t="s">
        <v>854</v>
      </c>
      <c r="E271" s="31" t="s">
        <v>646</v>
      </c>
      <c r="F271" s="31" t="s">
        <v>115</v>
      </c>
      <c r="G271" s="30" t="s">
        <v>2</v>
      </c>
      <c r="H271" s="30" t="s">
        <v>89</v>
      </c>
      <c r="I271" s="30" t="s">
        <v>538</v>
      </c>
    </row>
    <row r="272" spans="1:9" ht="28.8" x14ac:dyDescent="0.3">
      <c r="A272" s="31" t="s">
        <v>1925</v>
      </c>
      <c r="B272" s="31" t="str">
        <f t="shared" si="4"/>
        <v>Digitalizaciones de la institución [Museo de Ponteareas. Biblioteca]</v>
      </c>
      <c r="C272" s="31" t="s">
        <v>38</v>
      </c>
      <c r="D272" s="31" t="s">
        <v>854</v>
      </c>
      <c r="E272" s="31" t="s">
        <v>646</v>
      </c>
      <c r="F272" s="31" t="s">
        <v>115</v>
      </c>
      <c r="G272" s="30" t="s">
        <v>2</v>
      </c>
      <c r="H272" s="30" t="s">
        <v>92</v>
      </c>
      <c r="I272" s="30" t="s">
        <v>2106</v>
      </c>
    </row>
    <row r="273" spans="1:9" ht="28.8" x14ac:dyDescent="0.3">
      <c r="A273" s="31" t="s">
        <v>665</v>
      </c>
      <c r="B273" s="31" t="str">
        <f t="shared" si="4"/>
        <v>Digitalizaciones de la institución [Casa de Cultura de Xinzo de Limia]</v>
      </c>
      <c r="C273" s="31" t="s">
        <v>2040</v>
      </c>
      <c r="D273" s="31" t="s">
        <v>854</v>
      </c>
      <c r="E273" s="31" t="s">
        <v>646</v>
      </c>
      <c r="F273" s="31" t="s">
        <v>115</v>
      </c>
      <c r="G273" s="30" t="s">
        <v>2</v>
      </c>
      <c r="H273" s="30" t="s">
        <v>91</v>
      </c>
      <c r="I273" s="30" t="s">
        <v>2107</v>
      </c>
    </row>
    <row r="274" spans="1:9" x14ac:dyDescent="0.3">
      <c r="A274" s="31" t="s">
        <v>666</v>
      </c>
      <c r="B274" s="31" t="str">
        <f t="shared" si="4"/>
        <v>Digitalizaciones de la institución [Circo de Artesanos de La Coruña]</v>
      </c>
      <c r="C274" s="31" t="s">
        <v>1467</v>
      </c>
      <c r="D274" s="31" t="s">
        <v>854</v>
      </c>
      <c r="E274" s="31" t="s">
        <v>646</v>
      </c>
      <c r="F274" s="31" t="s">
        <v>115</v>
      </c>
      <c r="G274" s="30" t="s">
        <v>2</v>
      </c>
      <c r="H274" s="30" t="s">
        <v>89</v>
      </c>
      <c r="I274" s="30" t="s">
        <v>89</v>
      </c>
    </row>
    <row r="275" spans="1:9" x14ac:dyDescent="0.3">
      <c r="A275" s="31" t="s">
        <v>667</v>
      </c>
      <c r="B275" s="31" t="str">
        <f t="shared" si="4"/>
        <v>Digitalizaciones de la institución [Colegiada de Santa María del Campo de La Coruña]</v>
      </c>
      <c r="C275" s="31" t="s">
        <v>29</v>
      </c>
      <c r="D275" s="31" t="s">
        <v>854</v>
      </c>
      <c r="E275" s="31" t="s">
        <v>646</v>
      </c>
      <c r="F275" s="31" t="s">
        <v>115</v>
      </c>
      <c r="G275" s="30" t="s">
        <v>2</v>
      </c>
      <c r="H275" s="30" t="s">
        <v>89</v>
      </c>
      <c r="I275" s="30" t="s">
        <v>89</v>
      </c>
    </row>
    <row r="276" spans="1:9" ht="57.6" x14ac:dyDescent="0.3">
      <c r="A276" s="31" t="s">
        <v>668</v>
      </c>
      <c r="B276" s="31" t="str">
        <f t="shared" si="4"/>
        <v>Digitalizaciones de la institución [Consejo de Cultura gallega]</v>
      </c>
      <c r="C276" s="31" t="s">
        <v>2041</v>
      </c>
      <c r="D276" s="31" t="s">
        <v>854</v>
      </c>
      <c r="E276" s="31" t="s">
        <v>646</v>
      </c>
      <c r="F276" s="31" t="s">
        <v>115</v>
      </c>
      <c r="G276" s="30" t="s">
        <v>2</v>
      </c>
      <c r="H276" s="30" t="s">
        <v>139</v>
      </c>
      <c r="I276" s="30" t="s">
        <v>139</v>
      </c>
    </row>
    <row r="277" spans="1:9" x14ac:dyDescent="0.3">
      <c r="A277" s="31" t="s">
        <v>669</v>
      </c>
      <c r="B277" s="31" t="str">
        <f t="shared" si="4"/>
        <v>Digitalizaciones de la institución [Convento de Dominicos de Padrón]</v>
      </c>
      <c r="C277" s="31" t="s">
        <v>29</v>
      </c>
      <c r="D277" s="31" t="s">
        <v>854</v>
      </c>
      <c r="E277" s="31" t="s">
        <v>646</v>
      </c>
      <c r="F277" s="31" t="s">
        <v>115</v>
      </c>
      <c r="G277" s="30" t="s">
        <v>2</v>
      </c>
      <c r="H277" s="30" t="s">
        <v>89</v>
      </c>
      <c r="I277" s="30" t="s">
        <v>2108</v>
      </c>
    </row>
    <row r="278" spans="1:9" x14ac:dyDescent="0.3">
      <c r="A278" s="31" t="s">
        <v>1926</v>
      </c>
      <c r="B278" s="31" t="str">
        <f t="shared" si="4"/>
        <v>Digitalizaciones de la institución [Xunta de Galicia. Instituto de Educación Secundaria Lucus Auqusti]</v>
      </c>
      <c r="C278" s="31" t="s">
        <v>37</v>
      </c>
      <c r="D278" s="31" t="s">
        <v>854</v>
      </c>
      <c r="E278" s="31" t="s">
        <v>646</v>
      </c>
      <c r="F278" s="31" t="s">
        <v>115</v>
      </c>
      <c r="G278" s="30" t="s">
        <v>2</v>
      </c>
      <c r="H278" s="30" t="s">
        <v>90</v>
      </c>
      <c r="I278" s="30" t="s">
        <v>90</v>
      </c>
    </row>
    <row r="279" spans="1:9" x14ac:dyDescent="0.3">
      <c r="A279" s="31" t="s">
        <v>1927</v>
      </c>
      <c r="B279" s="31" t="str">
        <f t="shared" si="4"/>
        <v>Digitalizaciones de la institución [Xunta de Galicia. Instituto de Educación Secundaria Ramón Oteio Pedrayt]</v>
      </c>
      <c r="C279" s="31" t="s">
        <v>37</v>
      </c>
      <c r="D279" s="31" t="s">
        <v>854</v>
      </c>
      <c r="E279" s="31" t="s">
        <v>646</v>
      </c>
      <c r="F279" s="31" t="s">
        <v>115</v>
      </c>
      <c r="G279" s="30" t="s">
        <v>2</v>
      </c>
      <c r="H279" s="30" t="s">
        <v>91</v>
      </c>
      <c r="I279" s="30" t="s">
        <v>91</v>
      </c>
    </row>
    <row r="280" spans="1:9" ht="43.2" x14ac:dyDescent="0.3">
      <c r="A280" s="31" t="s">
        <v>670</v>
      </c>
      <c r="B280" s="31" t="str">
        <f t="shared" si="4"/>
        <v>Digitalizaciones de la institución [Fundación Eugenio Granel	I]</v>
      </c>
      <c r="C280" s="31" t="s">
        <v>34</v>
      </c>
      <c r="D280" s="31" t="s">
        <v>854</v>
      </c>
      <c r="E280" s="31" t="s">
        <v>646</v>
      </c>
      <c r="F280" s="31" t="s">
        <v>115</v>
      </c>
      <c r="G280" s="30" t="s">
        <v>2</v>
      </c>
      <c r="H280" s="30" t="s">
        <v>89</v>
      </c>
      <c r="I280" s="30" t="s">
        <v>139</v>
      </c>
    </row>
    <row r="281" spans="1:9" x14ac:dyDescent="0.3">
      <c r="A281" s="31" t="s">
        <v>671</v>
      </c>
      <c r="B281" s="31" t="str">
        <f t="shared" si="4"/>
        <v>Digitalizaciones de la institución [Fundación Otero Pedrallo]</v>
      </c>
      <c r="C281" s="31" t="s">
        <v>34</v>
      </c>
      <c r="D281" s="31" t="s">
        <v>854</v>
      </c>
      <c r="E281" s="31" t="s">
        <v>646</v>
      </c>
      <c r="F281" s="31" t="s">
        <v>115</v>
      </c>
      <c r="G281" s="30" t="s">
        <v>2</v>
      </c>
      <c r="H281" s="30" t="s">
        <v>91</v>
      </c>
      <c r="I281" s="30" t="s">
        <v>91</v>
      </c>
    </row>
    <row r="282" spans="1:9" ht="28.8" x14ac:dyDescent="0.3">
      <c r="A282" s="31" t="s">
        <v>672</v>
      </c>
      <c r="B282" s="31" t="str">
        <f t="shared" si="4"/>
        <v>Digitalizaciones de la institución [Fundación Penzol]</v>
      </c>
      <c r="C282" s="31" t="s">
        <v>34</v>
      </c>
      <c r="D282" s="31" t="s">
        <v>854</v>
      </c>
      <c r="E282" s="31" t="s">
        <v>646</v>
      </c>
      <c r="F282" s="31" t="s">
        <v>115</v>
      </c>
      <c r="G282" s="30" t="s">
        <v>2</v>
      </c>
      <c r="H282" s="30" t="s">
        <v>92</v>
      </c>
      <c r="I282" s="30" t="s">
        <v>296</v>
      </c>
    </row>
    <row r="283" spans="1:9" ht="43.2" x14ac:dyDescent="0.3">
      <c r="A283" s="31" t="s">
        <v>1928</v>
      </c>
      <c r="B283" s="31" t="str">
        <f t="shared" si="4"/>
        <v>Digitalizaciones de la institución [Xunta de Galicia. Instituto de Bachillerato Diego Xelmírez]</v>
      </c>
      <c r="C283" s="31" t="s">
        <v>37</v>
      </c>
      <c r="D283" s="31" t="s">
        <v>854</v>
      </c>
      <c r="E283" s="31" t="s">
        <v>646</v>
      </c>
      <c r="F283" s="31" t="s">
        <v>115</v>
      </c>
      <c r="G283" s="30" t="s">
        <v>2</v>
      </c>
      <c r="H283" s="30" t="s">
        <v>89</v>
      </c>
      <c r="I283" s="30" t="s">
        <v>139</v>
      </c>
    </row>
    <row r="284" spans="1:9" x14ac:dyDescent="0.3">
      <c r="A284" s="31" t="s">
        <v>1929</v>
      </c>
      <c r="B284" s="31" t="str">
        <f t="shared" si="4"/>
        <v>Digitalizaciones de la institución [Xunta de Galicia. Instituto de Educación Secundaria Lugus Augusti]</v>
      </c>
      <c r="C284" s="31" t="s">
        <v>37</v>
      </c>
      <c r="D284" s="31" t="s">
        <v>854</v>
      </c>
      <c r="E284" s="31" t="s">
        <v>646</v>
      </c>
      <c r="F284" s="31" t="s">
        <v>115</v>
      </c>
      <c r="G284" s="30" t="s">
        <v>2</v>
      </c>
      <c r="H284" s="30" t="s">
        <v>90</v>
      </c>
      <c r="I284" s="30" t="s">
        <v>90</v>
      </c>
    </row>
    <row r="285" spans="1:9" x14ac:dyDescent="0.3">
      <c r="A285" s="31" t="s">
        <v>1930</v>
      </c>
      <c r="B285" s="31" t="str">
        <f t="shared" si="4"/>
        <v>Digitalizaciones de la institución [Xunta de Galicia. Instituto de Educación Secundaria Ramón Otero Pedrallo]</v>
      </c>
      <c r="C285" s="31" t="s">
        <v>37</v>
      </c>
      <c r="D285" s="31" t="s">
        <v>854</v>
      </c>
      <c r="E285" s="31" t="s">
        <v>646</v>
      </c>
      <c r="F285" s="31" t="s">
        <v>115</v>
      </c>
      <c r="G285" s="30" t="s">
        <v>2</v>
      </c>
      <c r="H285" s="30" t="s">
        <v>91</v>
      </c>
      <c r="I285" s="30" t="s">
        <v>91</v>
      </c>
    </row>
    <row r="286" spans="1:9" ht="43.2" x14ac:dyDescent="0.3">
      <c r="A286" s="31" t="s">
        <v>1931</v>
      </c>
      <c r="B286" s="31" t="str">
        <f t="shared" si="4"/>
        <v>Digitalizaciones de la institución [Xunta de Galicia / CSIC. Instituto de Estudios Gallegos Padre Sarmiento]</v>
      </c>
      <c r="C286" s="31" t="s">
        <v>49</v>
      </c>
      <c r="D286" s="31" t="s">
        <v>854</v>
      </c>
      <c r="E286" s="31" t="s">
        <v>646</v>
      </c>
      <c r="F286" s="31" t="s">
        <v>115</v>
      </c>
      <c r="G286" s="30" t="s">
        <v>2</v>
      </c>
      <c r="H286" s="30" t="s">
        <v>89</v>
      </c>
      <c r="I286" s="30" t="s">
        <v>139</v>
      </c>
    </row>
    <row r="287" spans="1:9" ht="43.2" x14ac:dyDescent="0.3">
      <c r="A287" s="31" t="s">
        <v>675</v>
      </c>
      <c r="B287" s="31" t="str">
        <f t="shared" si="4"/>
        <v>Digitalizaciones de la institución [Instituto teológico compostelano]</v>
      </c>
      <c r="C287" s="31" t="s">
        <v>29</v>
      </c>
      <c r="D287" s="31" t="s">
        <v>854</v>
      </c>
      <c r="E287" s="31" t="s">
        <v>646</v>
      </c>
      <c r="F287" s="31" t="s">
        <v>115</v>
      </c>
      <c r="G287" s="30" t="s">
        <v>2</v>
      </c>
      <c r="H287" s="30" t="s">
        <v>89</v>
      </c>
      <c r="I287" s="30" t="s">
        <v>139</v>
      </c>
    </row>
    <row r="288" spans="1:9" ht="28.8" x14ac:dyDescent="0.3">
      <c r="A288" s="31" t="s">
        <v>676</v>
      </c>
      <c r="B288" s="31" t="str">
        <f t="shared" si="4"/>
        <v>Digitalizaciones de la institución [Museo ANFACO de la Industria conservera]</v>
      </c>
      <c r="C288" s="31" t="s">
        <v>38</v>
      </c>
      <c r="D288" s="31" t="s">
        <v>854</v>
      </c>
      <c r="E288" s="31" t="s">
        <v>646</v>
      </c>
      <c r="F288" s="31" t="s">
        <v>115</v>
      </c>
      <c r="G288" s="30" t="s">
        <v>2</v>
      </c>
      <c r="H288" s="30" t="s">
        <v>92</v>
      </c>
      <c r="I288" s="30" t="s">
        <v>296</v>
      </c>
    </row>
    <row r="289" spans="1:9" ht="43.2" x14ac:dyDescent="0.3">
      <c r="A289" s="31" t="s">
        <v>677</v>
      </c>
      <c r="B289" s="31" t="str">
        <f t="shared" si="4"/>
        <v>Digitalizaciones de la institución [Museo de las Peregrinaciones y de Santiago]</v>
      </c>
      <c r="C289" s="31" t="s">
        <v>38</v>
      </c>
      <c r="D289" s="31" t="s">
        <v>854</v>
      </c>
      <c r="E289" s="31" t="s">
        <v>646</v>
      </c>
      <c r="F289" s="31" t="s">
        <v>115</v>
      </c>
      <c r="G289" s="30" t="s">
        <v>2</v>
      </c>
      <c r="H289" s="30" t="s">
        <v>89</v>
      </c>
      <c r="I289" s="30" t="s">
        <v>139</v>
      </c>
    </row>
    <row r="290" spans="1:9" ht="43.2" x14ac:dyDescent="0.3">
      <c r="A290" s="31" t="s">
        <v>678</v>
      </c>
      <c r="B290" s="31" t="str">
        <f t="shared" si="4"/>
        <v>Digitalizaciones de la institución [Museo del Pueblo Gallego]</v>
      </c>
      <c r="C290" s="31" t="s">
        <v>38</v>
      </c>
      <c r="D290" s="31" t="s">
        <v>854</v>
      </c>
      <c r="E290" s="31" t="s">
        <v>646</v>
      </c>
      <c r="F290" s="31" t="s">
        <v>115</v>
      </c>
      <c r="G290" s="30" t="s">
        <v>2</v>
      </c>
      <c r="H290" s="30" t="s">
        <v>89</v>
      </c>
      <c r="I290" s="30" t="s">
        <v>139</v>
      </c>
    </row>
    <row r="291" spans="1:9" x14ac:dyDescent="0.3">
      <c r="A291" s="31" t="s">
        <v>679</v>
      </c>
      <c r="B291" s="31" t="str">
        <f t="shared" si="4"/>
        <v>Digitalizaciones de la institución [Museo Etnológico de Ribadavia]</v>
      </c>
      <c r="C291" s="31" t="s">
        <v>38</v>
      </c>
      <c r="D291" s="31" t="s">
        <v>854</v>
      </c>
      <c r="E291" s="31" t="s">
        <v>646</v>
      </c>
      <c r="F291" s="31" t="s">
        <v>115</v>
      </c>
      <c r="G291" s="30" t="s">
        <v>2</v>
      </c>
      <c r="H291" s="30" t="s">
        <v>91</v>
      </c>
      <c r="I291" s="30" t="s">
        <v>2109</v>
      </c>
    </row>
    <row r="292" spans="1:9" ht="28.8" x14ac:dyDescent="0.3">
      <c r="A292" s="31" t="s">
        <v>680</v>
      </c>
      <c r="B292" s="31" t="str">
        <f t="shared" si="4"/>
        <v>Digitalizaciones de la institución [Museo Massó]</v>
      </c>
      <c r="C292" s="31" t="s">
        <v>38</v>
      </c>
      <c r="D292" s="31" t="s">
        <v>854</v>
      </c>
      <c r="E292" s="31" t="s">
        <v>646</v>
      </c>
      <c r="F292" s="31" t="s">
        <v>115</v>
      </c>
      <c r="G292" s="30" t="s">
        <v>2</v>
      </c>
      <c r="H292" s="30" t="s">
        <v>92</v>
      </c>
      <c r="I292" s="30" t="s">
        <v>2066</v>
      </c>
    </row>
    <row r="293" spans="1:9" x14ac:dyDescent="0.3">
      <c r="A293" s="31" t="s">
        <v>673</v>
      </c>
      <c r="B293" s="31" t="str">
        <f t="shared" si="4"/>
        <v>Digitalizaciones de la institución [Real Academia Gallega]</v>
      </c>
      <c r="C293" s="31" t="s">
        <v>41</v>
      </c>
      <c r="D293" s="31" t="s">
        <v>854</v>
      </c>
      <c r="E293" s="31" t="s">
        <v>646</v>
      </c>
      <c r="F293" s="31" t="s">
        <v>115</v>
      </c>
      <c r="G293" s="30" t="s">
        <v>2</v>
      </c>
      <c r="H293" s="30" t="s">
        <v>89</v>
      </c>
      <c r="I293" s="30" t="s">
        <v>89</v>
      </c>
    </row>
    <row r="294" spans="1:9" ht="43.2" x14ac:dyDescent="0.3">
      <c r="A294" s="31" t="s">
        <v>681</v>
      </c>
      <c r="B294" s="31" t="str">
        <f t="shared" si="4"/>
        <v>Digitalizaciones de la institución [Universidad de Santiago de Compostela]</v>
      </c>
      <c r="C294" s="31" t="s">
        <v>44</v>
      </c>
      <c r="D294" s="31" t="s">
        <v>854</v>
      </c>
      <c r="E294" s="31" t="s">
        <v>646</v>
      </c>
      <c r="F294" s="31" t="s">
        <v>115</v>
      </c>
      <c r="G294" s="30" t="s">
        <v>2</v>
      </c>
      <c r="H294" s="30" t="s">
        <v>89</v>
      </c>
      <c r="I294" s="30" t="s">
        <v>139</v>
      </c>
    </row>
    <row r="295" spans="1:9" x14ac:dyDescent="0.3">
      <c r="A295" s="31" t="s">
        <v>1933</v>
      </c>
      <c r="B295" s="31" t="str">
        <f t="shared" si="4"/>
        <v>Digitalizaciones de la institución [Diputación Provincial de Orense]</v>
      </c>
      <c r="C295" s="31" t="s">
        <v>28</v>
      </c>
      <c r="D295" s="31" t="s">
        <v>854</v>
      </c>
      <c r="E295" s="31" t="s">
        <v>646</v>
      </c>
      <c r="F295" s="31" t="s">
        <v>115</v>
      </c>
      <c r="G295" s="30" t="s">
        <v>2</v>
      </c>
      <c r="H295" s="30" t="s">
        <v>91</v>
      </c>
      <c r="I295" s="30" t="s">
        <v>91</v>
      </c>
    </row>
    <row r="296" spans="1:9" ht="28.8" x14ac:dyDescent="0.3">
      <c r="A296" s="31" t="s">
        <v>1932</v>
      </c>
      <c r="B296" s="31" t="str">
        <f t="shared" si="4"/>
        <v>Digitalizaciones de la institución [Biblioteca Pública Municipal de Pontearea]</v>
      </c>
      <c r="C296" s="31" t="s">
        <v>2040</v>
      </c>
      <c r="D296" s="31" t="s">
        <v>854</v>
      </c>
      <c r="E296" s="31" t="s">
        <v>646</v>
      </c>
      <c r="F296" s="31" t="s">
        <v>115</v>
      </c>
      <c r="G296" s="30" t="s">
        <v>2</v>
      </c>
      <c r="H296" s="30" t="s">
        <v>92</v>
      </c>
      <c r="I296" s="30" t="s">
        <v>2106</v>
      </c>
    </row>
    <row r="297" spans="1:9" x14ac:dyDescent="0.3">
      <c r="A297" s="31" t="s">
        <v>10</v>
      </c>
      <c r="B297" s="31" t="str">
        <f t="shared" si="4"/>
        <v>Digitalizaciones de la institución [Biblioteca Regional de Madrid]</v>
      </c>
      <c r="C297" s="31" t="s">
        <v>2049</v>
      </c>
      <c r="D297" s="31" t="s">
        <v>854</v>
      </c>
      <c r="E297" s="31" t="s">
        <v>1587</v>
      </c>
      <c r="F297" s="31" t="s">
        <v>115</v>
      </c>
      <c r="G297" s="30" t="s">
        <v>93</v>
      </c>
      <c r="H297" s="30" t="s">
        <v>6</v>
      </c>
      <c r="I297" s="30" t="s">
        <v>6</v>
      </c>
    </row>
    <row r="298" spans="1:9" x14ac:dyDescent="0.3">
      <c r="A298" s="31" t="s">
        <v>884</v>
      </c>
      <c r="B298" s="31" t="str">
        <f t="shared" si="4"/>
        <v>Digitalizaciones de la institución [Fundación Lázaro Galdiano]</v>
      </c>
      <c r="C298" s="31" t="s">
        <v>34</v>
      </c>
      <c r="D298" s="31" t="s">
        <v>854</v>
      </c>
      <c r="E298" s="31" t="s">
        <v>1587</v>
      </c>
      <c r="F298" s="31" t="s">
        <v>115</v>
      </c>
      <c r="G298" s="30" t="s">
        <v>93</v>
      </c>
      <c r="H298" s="30" t="s">
        <v>6</v>
      </c>
      <c r="I298" s="30" t="s">
        <v>6</v>
      </c>
    </row>
    <row r="299" spans="1:9" x14ac:dyDescent="0.3">
      <c r="A299" s="31" t="s">
        <v>885</v>
      </c>
      <c r="B299" s="31" t="str">
        <f t="shared" si="4"/>
        <v>Digitalizaciones de la institución [Fundación Universitaria Española]</v>
      </c>
      <c r="C299" s="31" t="s">
        <v>1467</v>
      </c>
      <c r="D299" s="31" t="s">
        <v>854</v>
      </c>
      <c r="E299" s="31" t="s">
        <v>1587</v>
      </c>
      <c r="F299" s="31" t="s">
        <v>115</v>
      </c>
      <c r="G299" s="30" t="s">
        <v>93</v>
      </c>
      <c r="H299" s="30" t="s">
        <v>6</v>
      </c>
      <c r="I299" s="30" t="s">
        <v>6</v>
      </c>
    </row>
    <row r="300" spans="1:9" x14ac:dyDescent="0.3">
      <c r="A300" s="31" t="s">
        <v>886</v>
      </c>
      <c r="B300" s="31" t="str">
        <f t="shared" si="4"/>
        <v>Digitalizaciones de la institución [Instituto de Educación Secundaria Cardenal Cisneros]</v>
      </c>
      <c r="C300" s="31" t="s">
        <v>37</v>
      </c>
      <c r="D300" s="31" t="s">
        <v>854</v>
      </c>
      <c r="E300" s="31" t="s">
        <v>1587</v>
      </c>
      <c r="F300" s="31" t="s">
        <v>115</v>
      </c>
      <c r="G300" s="30" t="s">
        <v>93</v>
      </c>
      <c r="H300" s="30" t="s">
        <v>6</v>
      </c>
      <c r="I300" s="30" t="s">
        <v>6</v>
      </c>
    </row>
    <row r="301" spans="1:9" x14ac:dyDescent="0.3">
      <c r="A301" s="31" t="s">
        <v>887</v>
      </c>
      <c r="B301" s="31" t="str">
        <f t="shared" si="4"/>
        <v>Digitalizaciones de la institución [Real Academia Española]</v>
      </c>
      <c r="C301" s="31" t="s">
        <v>41</v>
      </c>
      <c r="D301" s="31" t="s">
        <v>854</v>
      </c>
      <c r="E301" s="31" t="s">
        <v>1587</v>
      </c>
      <c r="F301" s="31" t="s">
        <v>115</v>
      </c>
      <c r="G301" s="30" t="s">
        <v>93</v>
      </c>
      <c r="H301" s="30" t="s">
        <v>6</v>
      </c>
      <c r="I301" s="30" t="s">
        <v>6</v>
      </c>
    </row>
    <row r="302" spans="1:9" x14ac:dyDescent="0.3">
      <c r="A302" s="31" t="s">
        <v>226</v>
      </c>
      <c r="B302" s="31" t="str">
        <f t="shared" si="4"/>
        <v>Digitalizaciones de la institución [Real Academia de la Historia]</v>
      </c>
      <c r="C302" s="31" t="s">
        <v>41</v>
      </c>
      <c r="D302" s="31" t="s">
        <v>854</v>
      </c>
      <c r="E302" s="31" t="s">
        <v>1587</v>
      </c>
      <c r="F302" s="31" t="s">
        <v>115</v>
      </c>
      <c r="G302" s="30" t="s">
        <v>93</v>
      </c>
      <c r="H302" s="30" t="s">
        <v>6</v>
      </c>
      <c r="I302" s="30" t="s">
        <v>6</v>
      </c>
    </row>
    <row r="303" spans="1:9" x14ac:dyDescent="0.3">
      <c r="A303" s="31" t="s">
        <v>1934</v>
      </c>
      <c r="B303" s="31" t="str">
        <f t="shared" si="4"/>
        <v>Digitalizaciones de la institución [Ayuntamieno de Valencia]</v>
      </c>
      <c r="C303" s="31" t="s">
        <v>2040</v>
      </c>
      <c r="D303" s="31" t="s">
        <v>854</v>
      </c>
      <c r="E303" s="31" t="s">
        <v>892</v>
      </c>
      <c r="F303" s="31" t="s">
        <v>115</v>
      </c>
      <c r="G303" s="30" t="s">
        <v>611</v>
      </c>
      <c r="H303" s="30" t="s">
        <v>11</v>
      </c>
      <c r="I303" s="30" t="s">
        <v>11</v>
      </c>
    </row>
    <row r="304" spans="1:9" x14ac:dyDescent="0.3">
      <c r="A304" s="31" t="s">
        <v>888</v>
      </c>
      <c r="B304" s="31" t="str">
        <f t="shared" si="4"/>
        <v>Digitalizaciones de la institución [Archivo del Colegio del Arte Mayor de la Seda]</v>
      </c>
      <c r="C304" s="31" t="s">
        <v>25</v>
      </c>
      <c r="D304" s="31" t="s">
        <v>854</v>
      </c>
      <c r="E304" s="31" t="s">
        <v>892</v>
      </c>
      <c r="F304" s="31" t="s">
        <v>115</v>
      </c>
      <c r="G304" s="30" t="s">
        <v>611</v>
      </c>
      <c r="H304" s="30" t="s">
        <v>11</v>
      </c>
      <c r="I304" s="30" t="s">
        <v>11</v>
      </c>
    </row>
    <row r="305" spans="1:9" x14ac:dyDescent="0.3">
      <c r="A305" s="31" t="s">
        <v>889</v>
      </c>
      <c r="B305" s="31" t="str">
        <f t="shared" si="4"/>
        <v>Digitalizaciones de la institución [Biblioteca Digital Gabriel Miró]</v>
      </c>
      <c r="C305" s="31" t="s">
        <v>2047</v>
      </c>
      <c r="D305" s="31" t="s">
        <v>854</v>
      </c>
      <c r="E305" s="31" t="s">
        <v>892</v>
      </c>
      <c r="F305" s="31" t="s">
        <v>115</v>
      </c>
      <c r="G305" s="30" t="s">
        <v>611</v>
      </c>
      <c r="H305" s="30" t="s">
        <v>85</v>
      </c>
      <c r="I305" s="30" t="s">
        <v>85</v>
      </c>
    </row>
    <row r="306" spans="1:9" x14ac:dyDescent="0.3">
      <c r="A306" s="31" t="s">
        <v>890</v>
      </c>
      <c r="B306" s="31" t="str">
        <f t="shared" si="4"/>
        <v>Digitalizaciones de la institución [Biblioteca Valenciana]</v>
      </c>
      <c r="C306" s="31" t="s">
        <v>2049</v>
      </c>
      <c r="D306" s="31" t="s">
        <v>854</v>
      </c>
      <c r="E306" s="31" t="s">
        <v>892</v>
      </c>
      <c r="F306" s="31" t="s">
        <v>115</v>
      </c>
      <c r="G306" s="30" t="s">
        <v>611</v>
      </c>
      <c r="H306" s="30" t="s">
        <v>11</v>
      </c>
      <c r="I306" s="30" t="s">
        <v>11</v>
      </c>
    </row>
    <row r="307" spans="1:9" x14ac:dyDescent="0.3">
      <c r="A307" s="31" t="s">
        <v>1935</v>
      </c>
      <c r="B307" s="31" t="str">
        <f t="shared" si="4"/>
        <v>Digitalizaciones de la institución [Caja de Ahorros del Mediterráneo]</v>
      </c>
      <c r="C307" s="31" t="s">
        <v>1467</v>
      </c>
      <c r="D307" s="31" t="s">
        <v>854</v>
      </c>
      <c r="E307" s="31" t="s">
        <v>892</v>
      </c>
      <c r="F307" s="31" t="s">
        <v>115</v>
      </c>
      <c r="G307" s="30" t="s">
        <v>611</v>
      </c>
      <c r="H307" s="30" t="s">
        <v>85</v>
      </c>
      <c r="I307" s="30" t="s">
        <v>85</v>
      </c>
    </row>
    <row r="308" spans="1:9" x14ac:dyDescent="0.3">
      <c r="A308" s="31" t="s">
        <v>891</v>
      </c>
      <c r="B308" s="31" t="str">
        <f t="shared" si="4"/>
        <v>Digitalizaciones de la institución [Hemeroteca Digital de Elda]</v>
      </c>
      <c r="C308" s="31" t="s">
        <v>1467</v>
      </c>
      <c r="D308" s="31" t="s">
        <v>854</v>
      </c>
      <c r="E308" s="31" t="s">
        <v>892</v>
      </c>
      <c r="F308" s="31" t="s">
        <v>115</v>
      </c>
      <c r="G308" s="30" t="s">
        <v>611</v>
      </c>
      <c r="H308" s="30" t="s">
        <v>85</v>
      </c>
      <c r="I308" s="30" t="s">
        <v>2110</v>
      </c>
    </row>
    <row r="309" spans="1:9" x14ac:dyDescent="0.3">
      <c r="A309" s="31" t="s">
        <v>900</v>
      </c>
      <c r="B309" s="31" t="str">
        <f t="shared" ref="B309:B384" si="5">"Digitalizaciones de la institución [" &amp; A309 &amp; "]"</f>
        <v>Digitalizaciones de la institución [Instituto Cajal]</v>
      </c>
      <c r="C309" s="31" t="s">
        <v>2042</v>
      </c>
      <c r="D309" s="31" t="s">
        <v>854</v>
      </c>
      <c r="E309" s="31" t="s">
        <v>899</v>
      </c>
      <c r="F309" s="31" t="s">
        <v>115</v>
      </c>
      <c r="G309" s="30" t="s">
        <v>93</v>
      </c>
      <c r="H309" s="30" t="s">
        <v>6</v>
      </c>
      <c r="I309" s="30" t="s">
        <v>6</v>
      </c>
    </row>
    <row r="310" spans="1:9" x14ac:dyDescent="0.3">
      <c r="A310" s="31" t="s">
        <v>901</v>
      </c>
      <c r="B310" s="31" t="str">
        <f t="shared" si="5"/>
        <v>Digitalizaciones de la institución [Museo Nacional de Ciencias Naturales]</v>
      </c>
      <c r="C310" s="31" t="s">
        <v>38</v>
      </c>
      <c r="D310" s="31" t="s">
        <v>854</v>
      </c>
      <c r="E310" s="31" t="s">
        <v>899</v>
      </c>
      <c r="F310" s="31" t="s">
        <v>115</v>
      </c>
      <c r="G310" s="30" t="s">
        <v>93</v>
      </c>
      <c r="H310" s="30" t="s">
        <v>6</v>
      </c>
      <c r="I310" s="30" t="s">
        <v>6</v>
      </c>
    </row>
    <row r="311" spans="1:9" x14ac:dyDescent="0.3">
      <c r="A311" s="31" t="s">
        <v>901</v>
      </c>
      <c r="B311" s="31" t="str">
        <f t="shared" si="5"/>
        <v>Digitalizaciones de la institución [Museo Nacional de Ciencias Naturales]</v>
      </c>
      <c r="C311" s="31" t="s">
        <v>38</v>
      </c>
      <c r="D311" s="31" t="s">
        <v>854</v>
      </c>
      <c r="E311" s="31" t="s">
        <v>899</v>
      </c>
      <c r="F311" s="31" t="s">
        <v>115</v>
      </c>
      <c r="G311" s="30" t="s">
        <v>93</v>
      </c>
      <c r="H311" s="30" t="s">
        <v>6</v>
      </c>
      <c r="I311" s="30" t="s">
        <v>6</v>
      </c>
    </row>
    <row r="312" spans="1:9" x14ac:dyDescent="0.3">
      <c r="A312" s="31" t="s">
        <v>902</v>
      </c>
      <c r="B312" s="31" t="str">
        <f t="shared" si="5"/>
        <v>Digitalizaciones de la institución [Centro de Ciencias Humanas y Sociales]</v>
      </c>
      <c r="C312" s="31" t="s">
        <v>2042</v>
      </c>
      <c r="D312" s="31" t="s">
        <v>854</v>
      </c>
      <c r="E312" s="31" t="s">
        <v>899</v>
      </c>
      <c r="F312" s="31" t="s">
        <v>115</v>
      </c>
      <c r="G312" s="30" t="s">
        <v>93</v>
      </c>
      <c r="H312" s="30" t="s">
        <v>6</v>
      </c>
      <c r="I312" s="30" t="s">
        <v>6</v>
      </c>
    </row>
    <row r="313" spans="1:9" x14ac:dyDescent="0.3">
      <c r="A313" s="31" t="s">
        <v>903</v>
      </c>
      <c r="B313" s="31" t="str">
        <f t="shared" si="5"/>
        <v>Digitalizaciones de la institución [Institución Milá y Fontanals de Investigación en Humanidades]</v>
      </c>
      <c r="C313" s="31" t="s">
        <v>2042</v>
      </c>
      <c r="D313" s="31" t="s">
        <v>854</v>
      </c>
      <c r="E313" s="31" t="s">
        <v>899</v>
      </c>
      <c r="F313" s="31" t="s">
        <v>115</v>
      </c>
      <c r="G313" s="30" t="s">
        <v>16</v>
      </c>
      <c r="H313" s="30" t="s">
        <v>80</v>
      </c>
      <c r="I313" s="30" t="s">
        <v>80</v>
      </c>
    </row>
    <row r="314" spans="1:9" x14ac:dyDescent="0.3">
      <c r="A314" s="31" t="s">
        <v>904</v>
      </c>
      <c r="B314" s="31" t="str">
        <f t="shared" si="5"/>
        <v>Digitalizaciones de la institución [Escuela de Estudios Árabes]</v>
      </c>
      <c r="C314" s="31" t="s">
        <v>2042</v>
      </c>
      <c r="D314" s="31" t="s">
        <v>854</v>
      </c>
      <c r="E314" s="31" t="s">
        <v>899</v>
      </c>
      <c r="F314" s="31" t="s">
        <v>115</v>
      </c>
      <c r="G314" s="30" t="s">
        <v>4</v>
      </c>
      <c r="H314" s="30" t="s">
        <v>55</v>
      </c>
      <c r="I314" s="30" t="s">
        <v>55</v>
      </c>
    </row>
    <row r="315" spans="1:9" x14ac:dyDescent="0.3">
      <c r="A315" s="31" t="s">
        <v>1936</v>
      </c>
      <c r="B315" s="31" t="str">
        <f t="shared" si="5"/>
        <v>Digitalizaciones de la institución [Instituto Botánico de Barcelona]</v>
      </c>
      <c r="C315" s="31" t="s">
        <v>2042</v>
      </c>
      <c r="D315" s="31" t="s">
        <v>854</v>
      </c>
      <c r="E315" s="31" t="s">
        <v>899</v>
      </c>
      <c r="F315" s="31" t="s">
        <v>115</v>
      </c>
      <c r="G315" s="30" t="s">
        <v>16</v>
      </c>
      <c r="H315" s="30" t="s">
        <v>80</v>
      </c>
      <c r="I315" s="30" t="s">
        <v>80</v>
      </c>
    </row>
    <row r="316" spans="1:9" x14ac:dyDescent="0.3">
      <c r="A316" s="31" t="s">
        <v>905</v>
      </c>
      <c r="B316" s="31" t="str">
        <f t="shared" si="5"/>
        <v>Digitalizaciones de la institución [Estación Experimental de Aula Dei]</v>
      </c>
      <c r="C316" s="31" t="s">
        <v>2042</v>
      </c>
      <c r="D316" s="31" t="s">
        <v>854</v>
      </c>
      <c r="E316" s="31" t="s">
        <v>899</v>
      </c>
      <c r="F316" s="31" t="s">
        <v>115</v>
      </c>
      <c r="G316" s="30" t="s">
        <v>13</v>
      </c>
      <c r="H316" s="30" t="s">
        <v>62</v>
      </c>
      <c r="I316" s="30" t="s">
        <v>62</v>
      </c>
    </row>
    <row r="317" spans="1:9" ht="43.2" x14ac:dyDescent="0.3">
      <c r="A317" s="31" t="s">
        <v>674</v>
      </c>
      <c r="B317" s="31" t="str">
        <f t="shared" si="5"/>
        <v>Digitalizaciones de la institución [Instituto de Estudios Gallegos Padre Sarmiento]</v>
      </c>
      <c r="C317" s="31" t="s">
        <v>2042</v>
      </c>
      <c r="D317" s="31" t="s">
        <v>854</v>
      </c>
      <c r="E317" s="31" t="s">
        <v>899</v>
      </c>
      <c r="F317" s="31" t="s">
        <v>115</v>
      </c>
      <c r="G317" s="30" t="s">
        <v>2</v>
      </c>
      <c r="H317" s="30" t="s">
        <v>89</v>
      </c>
      <c r="I317" s="30" t="s">
        <v>139</v>
      </c>
    </row>
    <row r="318" spans="1:9" x14ac:dyDescent="0.3">
      <c r="A318" s="31" t="s">
        <v>906</v>
      </c>
      <c r="B318" s="31" t="str">
        <f t="shared" si="5"/>
        <v>Digitalizaciones de la institución [Instituto Español de Oceanografía]</v>
      </c>
      <c r="C318" s="31" t="s">
        <v>2042</v>
      </c>
      <c r="D318" s="31" t="s">
        <v>854</v>
      </c>
      <c r="E318" s="31" t="s">
        <v>899</v>
      </c>
      <c r="F318" s="31" t="s">
        <v>115</v>
      </c>
      <c r="G318" s="30" t="s">
        <v>93</v>
      </c>
      <c r="H318" s="30" t="s">
        <v>6</v>
      </c>
      <c r="I318" s="30" t="s">
        <v>6</v>
      </c>
    </row>
    <row r="319" spans="1:9" x14ac:dyDescent="0.3">
      <c r="A319" s="31" t="s">
        <v>907</v>
      </c>
      <c r="B319" s="31" t="str">
        <f t="shared" si="5"/>
        <v>Digitalizaciones de la institución [Centro de Investigaciones Biológicas Margarita Salas]</v>
      </c>
      <c r="C319" s="31" t="s">
        <v>2042</v>
      </c>
      <c r="D319" s="31" t="s">
        <v>854</v>
      </c>
      <c r="E319" s="31" t="s">
        <v>899</v>
      </c>
      <c r="F319" s="31" t="s">
        <v>115</v>
      </c>
      <c r="G319" s="30" t="s">
        <v>93</v>
      </c>
      <c r="H319" s="30" t="s">
        <v>6</v>
      </c>
      <c r="I319" s="30" t="s">
        <v>6</v>
      </c>
    </row>
    <row r="320" spans="1:9" x14ac:dyDescent="0.3">
      <c r="A320" s="31" t="s">
        <v>908</v>
      </c>
      <c r="B320" s="31" t="str">
        <f t="shared" si="5"/>
        <v>Digitalizaciones de la institución [Instituto Geológico y Minero de España]</v>
      </c>
      <c r="C320" s="31" t="s">
        <v>2042</v>
      </c>
      <c r="D320" s="31" t="s">
        <v>854</v>
      </c>
      <c r="E320" s="31" t="s">
        <v>899</v>
      </c>
      <c r="F320" s="31" t="s">
        <v>115</v>
      </c>
      <c r="G320" s="30" t="s">
        <v>93</v>
      </c>
      <c r="H320" s="30" t="s">
        <v>6</v>
      </c>
      <c r="I320" s="30" t="s">
        <v>6</v>
      </c>
    </row>
    <row r="321" spans="1:9" x14ac:dyDescent="0.3">
      <c r="A321" s="31" t="s">
        <v>909</v>
      </c>
      <c r="B321" s="31" t="str">
        <f t="shared" si="5"/>
        <v>Digitalizaciones de la institución [Instituto de Agroquímica y Tecnología de los Alimentos]</v>
      </c>
      <c r="C321" s="31" t="s">
        <v>2042</v>
      </c>
      <c r="D321" s="31" t="s">
        <v>854</v>
      </c>
      <c r="E321" s="31" t="s">
        <v>899</v>
      </c>
      <c r="F321" s="31" t="s">
        <v>115</v>
      </c>
      <c r="G321" s="30" t="s">
        <v>611</v>
      </c>
      <c r="H321" s="30" t="s">
        <v>11</v>
      </c>
      <c r="I321" s="30" t="s">
        <v>2140</v>
      </c>
    </row>
    <row r="322" spans="1:9" x14ac:dyDescent="0.3">
      <c r="A322" s="31" t="s">
        <v>778</v>
      </c>
      <c r="B322" s="31" t="str">
        <f t="shared" si="5"/>
        <v>Digitalizaciones de la institución [Real Jardín Botánico]</v>
      </c>
      <c r="C322" s="31" t="s">
        <v>2042</v>
      </c>
      <c r="D322" s="31" t="s">
        <v>854</v>
      </c>
      <c r="E322" s="31" t="s">
        <v>899</v>
      </c>
      <c r="F322" s="31" t="s">
        <v>115</v>
      </c>
      <c r="G322" s="30" t="s">
        <v>93</v>
      </c>
      <c r="H322" s="30" t="s">
        <v>6</v>
      </c>
      <c r="I322" s="30" t="s">
        <v>6</v>
      </c>
    </row>
    <row r="323" spans="1:9" x14ac:dyDescent="0.3">
      <c r="A323" s="31" t="s">
        <v>910</v>
      </c>
      <c r="B323" s="31" t="str">
        <f t="shared" si="5"/>
        <v>Digitalizaciones de la institución [Centro de Edafología y Biología Aplicada del Segura]</v>
      </c>
      <c r="C323" s="31" t="s">
        <v>2042</v>
      </c>
      <c r="D323" s="31" t="s">
        <v>854</v>
      </c>
      <c r="E323" s="31" t="s">
        <v>899</v>
      </c>
      <c r="F323" s="31" t="s">
        <v>115</v>
      </c>
      <c r="G323" s="30" t="s">
        <v>94</v>
      </c>
      <c r="H323" s="30" t="s">
        <v>12</v>
      </c>
      <c r="I323" s="30" t="s">
        <v>12</v>
      </c>
    </row>
    <row r="324" spans="1:9" x14ac:dyDescent="0.3">
      <c r="A324" s="31" t="s">
        <v>911</v>
      </c>
      <c r="B324" s="31" t="str">
        <f t="shared" si="5"/>
        <v>Digitalizaciones de la institución [Instituto de Física Corpuscular]</v>
      </c>
      <c r="C324" s="31" t="s">
        <v>2042</v>
      </c>
      <c r="D324" s="31" t="s">
        <v>854</v>
      </c>
      <c r="E324" s="31" t="s">
        <v>899</v>
      </c>
      <c r="F324" s="31" t="s">
        <v>115</v>
      </c>
      <c r="G324" s="30" t="s">
        <v>611</v>
      </c>
      <c r="H324" s="30" t="s">
        <v>11</v>
      </c>
      <c r="I324" s="30" t="s">
        <v>2140</v>
      </c>
    </row>
    <row r="325" spans="1:9" x14ac:dyDescent="0.3">
      <c r="A325" s="31" t="s">
        <v>912</v>
      </c>
      <c r="B325" s="31" t="str">
        <f t="shared" si="5"/>
        <v>Digitalizaciones de la institución [Centro Mediterráneo de Investigaciones Marinas y Ambientales]</v>
      </c>
      <c r="C325" s="31" t="s">
        <v>2042</v>
      </c>
      <c r="D325" s="31" t="s">
        <v>854</v>
      </c>
      <c r="E325" s="31" t="s">
        <v>899</v>
      </c>
      <c r="F325" s="31" t="s">
        <v>115</v>
      </c>
      <c r="G325" s="30" t="s">
        <v>611</v>
      </c>
      <c r="H325" s="30" t="s">
        <v>11</v>
      </c>
      <c r="I325" s="30" t="s">
        <v>11</v>
      </c>
    </row>
    <row r="326" spans="1:9" x14ac:dyDescent="0.3">
      <c r="A326" s="31" t="s">
        <v>913</v>
      </c>
      <c r="B326" s="31" t="str">
        <f t="shared" si="5"/>
        <v>Digitalizaciones de la institución [Instituto de Ciencias Agrarias]</v>
      </c>
      <c r="C326" s="31" t="s">
        <v>2042</v>
      </c>
      <c r="D326" s="31" t="s">
        <v>854</v>
      </c>
      <c r="E326" s="31" t="s">
        <v>899</v>
      </c>
      <c r="F326" s="31" t="s">
        <v>115</v>
      </c>
      <c r="G326" s="30" t="s">
        <v>93</v>
      </c>
      <c r="H326" s="30" t="s">
        <v>6</v>
      </c>
      <c r="I326" s="30" t="s">
        <v>6</v>
      </c>
    </row>
    <row r="327" spans="1:9" ht="28.8" x14ac:dyDescent="0.3">
      <c r="A327" s="31" t="s">
        <v>914</v>
      </c>
      <c r="B327" s="31" t="str">
        <f t="shared" si="5"/>
        <v>Digitalizaciones de la institución [Misión Biológica de Galicia]</v>
      </c>
      <c r="C327" s="31" t="s">
        <v>2042</v>
      </c>
      <c r="D327" s="31" t="s">
        <v>854</v>
      </c>
      <c r="E327" s="31" t="s">
        <v>899</v>
      </c>
      <c r="F327" s="31" t="s">
        <v>115</v>
      </c>
      <c r="G327" s="30" t="s">
        <v>2</v>
      </c>
      <c r="H327" s="30" t="s">
        <v>92</v>
      </c>
      <c r="I327" s="30" t="s">
        <v>2141</v>
      </c>
    </row>
    <row r="328" spans="1:9" x14ac:dyDescent="0.3">
      <c r="A328" s="31" t="s">
        <v>915</v>
      </c>
      <c r="B328" s="31" t="str">
        <f t="shared" si="5"/>
        <v>Digitalizaciones de la institución [Real Academia de Ciencias Exactas, Físicas y Naturales]</v>
      </c>
      <c r="C328" s="31" t="s">
        <v>41</v>
      </c>
      <c r="D328" s="31" t="s">
        <v>854</v>
      </c>
      <c r="E328" s="31" t="s">
        <v>899</v>
      </c>
      <c r="F328" s="31" t="s">
        <v>115</v>
      </c>
      <c r="G328" s="30" t="s">
        <v>93</v>
      </c>
      <c r="H328" s="30" t="s">
        <v>6</v>
      </c>
      <c r="I328" s="30" t="s">
        <v>6</v>
      </c>
    </row>
    <row r="329" spans="1:9" x14ac:dyDescent="0.3">
      <c r="A329" s="31" t="s">
        <v>916</v>
      </c>
      <c r="B329" s="31" t="str">
        <f t="shared" si="5"/>
        <v>Digitalizaciones de la institución [Residencia de Estudiantes]</v>
      </c>
      <c r="C329" s="31" t="s">
        <v>2042</v>
      </c>
      <c r="D329" s="31" t="s">
        <v>854</v>
      </c>
      <c r="E329" s="31" t="s">
        <v>899</v>
      </c>
      <c r="F329" s="31" t="s">
        <v>115</v>
      </c>
      <c r="G329" s="30" t="s">
        <v>93</v>
      </c>
      <c r="H329" s="30" t="s">
        <v>6</v>
      </c>
      <c r="I329" s="30" t="s">
        <v>6</v>
      </c>
    </row>
    <row r="330" spans="1:9" x14ac:dyDescent="0.3">
      <c r="A330" s="31" t="s">
        <v>926</v>
      </c>
      <c r="B330" s="31" t="str">
        <f t="shared" si="5"/>
        <v>Digitalizaciones de la institución [Biblioteca de La Rioja]</v>
      </c>
      <c r="C330" s="31" t="s">
        <v>2049</v>
      </c>
      <c r="D330" s="31" t="s">
        <v>854</v>
      </c>
      <c r="E330" s="31" t="s">
        <v>245</v>
      </c>
      <c r="F330" s="31" t="s">
        <v>115</v>
      </c>
      <c r="G330" s="30" t="s">
        <v>22</v>
      </c>
      <c r="H330" s="30" t="s">
        <v>246</v>
      </c>
      <c r="I330" s="30" t="s">
        <v>246</v>
      </c>
    </row>
    <row r="331" spans="1:9" x14ac:dyDescent="0.3">
      <c r="A331" s="31" t="s">
        <v>1937</v>
      </c>
      <c r="B331" s="31" t="str">
        <f t="shared" si="5"/>
        <v>Digitalizaciones de la institución [Instituto Práxedes Mateo Sagasta. Biblioteca]</v>
      </c>
      <c r="C331" s="31" t="s">
        <v>37</v>
      </c>
      <c r="D331" s="31" t="s">
        <v>854</v>
      </c>
      <c r="E331" s="31" t="s">
        <v>245</v>
      </c>
      <c r="F331" s="31" t="s">
        <v>115</v>
      </c>
      <c r="G331" s="30" t="s">
        <v>22</v>
      </c>
      <c r="H331" s="30" t="s">
        <v>246</v>
      </c>
      <c r="I331" s="30" t="s">
        <v>246</v>
      </c>
    </row>
    <row r="332" spans="1:9" x14ac:dyDescent="0.3">
      <c r="A332" s="31" t="s">
        <v>1938</v>
      </c>
      <c r="B332" s="31" t="str">
        <f t="shared" si="5"/>
        <v>Digitalizaciones de la institución [Instituto de Estudios Riojanos. Biblioteca]</v>
      </c>
      <c r="C332" s="31" t="s">
        <v>1882</v>
      </c>
      <c r="D332" s="31" t="s">
        <v>854</v>
      </c>
      <c r="E332" s="31" t="s">
        <v>245</v>
      </c>
      <c r="F332" s="31" t="s">
        <v>115</v>
      </c>
      <c r="G332" s="30" t="s">
        <v>22</v>
      </c>
      <c r="H332" s="30" t="s">
        <v>246</v>
      </c>
      <c r="I332" s="30" t="s">
        <v>246</v>
      </c>
    </row>
    <row r="333" spans="1:9" ht="43.2" x14ac:dyDescent="0.3">
      <c r="A333" s="31" t="s">
        <v>1939</v>
      </c>
      <c r="B333" s="31" t="str">
        <f t="shared" si="5"/>
        <v>Digitalizaciones de la institución [Monasterio de San Millán de la Cogolla de Yuso. Biblioteca]</v>
      </c>
      <c r="C333" s="31" t="s">
        <v>29</v>
      </c>
      <c r="D333" s="31" t="s">
        <v>854</v>
      </c>
      <c r="E333" s="31" t="s">
        <v>245</v>
      </c>
      <c r="F333" s="31" t="s">
        <v>115</v>
      </c>
      <c r="G333" s="30" t="s">
        <v>22</v>
      </c>
      <c r="H333" s="30" t="s">
        <v>22</v>
      </c>
      <c r="I333" s="30" t="s">
        <v>2111</v>
      </c>
    </row>
    <row r="334" spans="1:9" x14ac:dyDescent="0.3">
      <c r="A334" s="31" t="s">
        <v>1584</v>
      </c>
      <c r="B334" s="31" t="str">
        <f t="shared" si="5"/>
        <v>Digitalizaciones de la institución [Archivo Histórico Provincial de Albacete]</v>
      </c>
      <c r="C334" s="31" t="s">
        <v>25</v>
      </c>
      <c r="D334" s="31" t="s">
        <v>854</v>
      </c>
      <c r="E334" s="31" t="s">
        <v>1580</v>
      </c>
      <c r="F334" s="31" t="s">
        <v>115</v>
      </c>
      <c r="G334" s="30" t="s">
        <v>15</v>
      </c>
      <c r="H334" s="30" t="s">
        <v>66</v>
      </c>
      <c r="I334" s="30" t="s">
        <v>66</v>
      </c>
    </row>
    <row r="335" spans="1:9" ht="28.8" x14ac:dyDescent="0.3">
      <c r="A335" s="31" t="s">
        <v>1798</v>
      </c>
      <c r="B335" s="31" t="str">
        <f t="shared" si="5"/>
        <v>Digitalizaciones de la institución [Archivo Histórico Provincial de Guadalajara]</v>
      </c>
      <c r="C335" s="31" t="s">
        <v>25</v>
      </c>
      <c r="D335" s="31" t="s">
        <v>854</v>
      </c>
      <c r="E335" s="31" t="s">
        <v>1580</v>
      </c>
      <c r="F335" s="31" t="s">
        <v>115</v>
      </c>
      <c r="G335" s="30" t="s">
        <v>15</v>
      </c>
      <c r="H335" s="30" t="s">
        <v>69</v>
      </c>
      <c r="I335" s="30" t="s">
        <v>69</v>
      </c>
    </row>
    <row r="336" spans="1:9" x14ac:dyDescent="0.3">
      <c r="A336" s="31" t="s">
        <v>1940</v>
      </c>
      <c r="B336" s="31" t="str">
        <f t="shared" si="5"/>
        <v>Digitalizaciones de la institución [Junta de Comunidades de Castilla-La Mancha. Archivo de la Palabra de Castilla-La Mancha]</v>
      </c>
      <c r="C336" s="31" t="s">
        <v>1882</v>
      </c>
      <c r="D336" s="31" t="s">
        <v>854</v>
      </c>
      <c r="E336" s="31" t="s">
        <v>1580</v>
      </c>
      <c r="F336" s="31" t="s">
        <v>115</v>
      </c>
      <c r="G336" s="30" t="s">
        <v>15</v>
      </c>
      <c r="H336" s="30" t="s">
        <v>70</v>
      </c>
      <c r="I336" s="30" t="s">
        <v>70</v>
      </c>
    </row>
    <row r="337" spans="1:9" ht="28.8" x14ac:dyDescent="0.3">
      <c r="A337" s="31" t="s">
        <v>1799</v>
      </c>
      <c r="B337" s="31" t="str">
        <f t="shared" si="5"/>
        <v>Digitalizaciones de la institución [Asociación de Historia de Villa de socuéllamos]</v>
      </c>
      <c r="C337" s="31" t="s">
        <v>1362</v>
      </c>
      <c r="D337" s="31" t="s">
        <v>854</v>
      </c>
      <c r="E337" s="31" t="s">
        <v>1580</v>
      </c>
      <c r="F337" s="31" t="s">
        <v>115</v>
      </c>
      <c r="G337" s="30" t="s">
        <v>15</v>
      </c>
      <c r="H337" s="30" t="s">
        <v>67</v>
      </c>
      <c r="I337" s="30" t="s">
        <v>2079</v>
      </c>
    </row>
    <row r="338" spans="1:9" x14ac:dyDescent="0.3">
      <c r="A338" s="31" t="s">
        <v>1949</v>
      </c>
      <c r="B338" s="31" t="str">
        <f t="shared" si="5"/>
        <v>Digitalizaciones de la institución [Ministerio de Cultura. Biblioteca Pública del Estado en Albacete]</v>
      </c>
      <c r="C338" s="31" t="s">
        <v>2039</v>
      </c>
      <c r="D338" s="31" t="s">
        <v>854</v>
      </c>
      <c r="E338" s="31" t="s">
        <v>1580</v>
      </c>
      <c r="F338" s="31" t="s">
        <v>115</v>
      </c>
      <c r="G338" s="30" t="s">
        <v>15</v>
      </c>
      <c r="H338" s="30" t="s">
        <v>66</v>
      </c>
      <c r="I338" s="30" t="s">
        <v>66</v>
      </c>
    </row>
    <row r="339" spans="1:9" ht="28.8" x14ac:dyDescent="0.3">
      <c r="A339" s="31" t="s">
        <v>1951</v>
      </c>
      <c r="B339" s="31" t="str">
        <f t="shared" si="5"/>
        <v>Digitalizaciones de la institución [Ministerio de Cultura. Biblioteca Pública del Estado en Ciudad Real]</v>
      </c>
      <c r="C339" s="31" t="s">
        <v>2039</v>
      </c>
      <c r="D339" s="31" t="s">
        <v>854</v>
      </c>
      <c r="E339" s="31" t="s">
        <v>1580</v>
      </c>
      <c r="F339" s="31" t="s">
        <v>115</v>
      </c>
      <c r="G339" s="30" t="s">
        <v>15</v>
      </c>
      <c r="H339" s="30" t="s">
        <v>67</v>
      </c>
      <c r="I339" s="30" t="s">
        <v>67</v>
      </c>
    </row>
    <row r="340" spans="1:9" ht="28.8" x14ac:dyDescent="0.3">
      <c r="A340" s="31" t="s">
        <v>1957</v>
      </c>
      <c r="B340" s="31" t="str">
        <f t="shared" si="5"/>
        <v>Digitalizaciones de la institución [Ministerio de Cultura. Biblioteca Pública del Estado en Guadalajara]</v>
      </c>
      <c r="C340" s="31" t="s">
        <v>2039</v>
      </c>
      <c r="D340" s="31" t="s">
        <v>854</v>
      </c>
      <c r="E340" s="31" t="s">
        <v>1580</v>
      </c>
      <c r="F340" s="31" t="s">
        <v>115</v>
      </c>
      <c r="G340" s="30" t="s">
        <v>15</v>
      </c>
      <c r="H340" s="30" t="s">
        <v>69</v>
      </c>
      <c r="I340" s="30" t="s">
        <v>69</v>
      </c>
    </row>
    <row r="341" spans="1:9" x14ac:dyDescent="0.3">
      <c r="A341" s="31" t="s">
        <v>1967</v>
      </c>
      <c r="B341" s="31" t="str">
        <f t="shared" si="5"/>
        <v>Digitalizaciones de la institución [Ministerio de Cultura. Biblioteca Pública del Estado en Toledo]</v>
      </c>
      <c r="C341" s="31" t="s">
        <v>2039</v>
      </c>
      <c r="D341" s="31" t="s">
        <v>854</v>
      </c>
      <c r="E341" s="31" t="s">
        <v>1580</v>
      </c>
      <c r="F341" s="31" t="s">
        <v>115</v>
      </c>
      <c r="G341" s="30" t="s">
        <v>15</v>
      </c>
      <c r="H341" s="30" t="s">
        <v>70</v>
      </c>
      <c r="I341" s="30" t="s">
        <v>70</v>
      </c>
    </row>
    <row r="342" spans="1:9" x14ac:dyDescent="0.3">
      <c r="A342" s="31" t="s">
        <v>1834</v>
      </c>
      <c r="B342" s="31" t="str">
        <f t="shared" si="5"/>
        <v>Digitalizaciones de la institución [Ministerio de Cultura. Biblioteca Pública del Estado en Cuenca "Fermín Caballero"]</v>
      </c>
      <c r="C342" s="31" t="s">
        <v>2039</v>
      </c>
      <c r="D342" s="31" t="s">
        <v>854</v>
      </c>
      <c r="E342" s="31" t="s">
        <v>1580</v>
      </c>
      <c r="F342" s="31" t="s">
        <v>115</v>
      </c>
      <c r="G342" s="30" t="s">
        <v>15</v>
      </c>
      <c r="H342" s="30" t="s">
        <v>68</v>
      </c>
      <c r="I342" s="30" t="s">
        <v>68</v>
      </c>
    </row>
    <row r="343" spans="1:9" x14ac:dyDescent="0.3">
      <c r="A343" s="31" t="s">
        <v>1941</v>
      </c>
      <c r="B343" s="31" t="str">
        <f t="shared" si="5"/>
        <v>Digitalizaciones de la institución [Ayuntamiento de Toledo. Biblioteca]</v>
      </c>
      <c r="C343" s="31" t="s">
        <v>2040</v>
      </c>
      <c r="D343" s="31" t="s">
        <v>854</v>
      </c>
      <c r="E343" s="31" t="s">
        <v>1580</v>
      </c>
      <c r="F343" s="31" t="s">
        <v>115</v>
      </c>
      <c r="G343" s="30" t="s">
        <v>15</v>
      </c>
      <c r="H343" s="30" t="s">
        <v>70</v>
      </c>
      <c r="I343" s="30" t="s">
        <v>70</v>
      </c>
    </row>
    <row r="344" spans="1:9" x14ac:dyDescent="0.3">
      <c r="A344" s="31" t="s">
        <v>592</v>
      </c>
      <c r="B344" s="31" t="str">
        <f t="shared" si="5"/>
        <v>Digitalizaciones de la institución [Convento Concepcionistas Franciscanas de Toledo]</v>
      </c>
      <c r="C344" s="31" t="s">
        <v>29</v>
      </c>
      <c r="D344" s="31" t="s">
        <v>854</v>
      </c>
      <c r="E344" s="31" t="s">
        <v>1580</v>
      </c>
      <c r="F344" s="31" t="s">
        <v>115</v>
      </c>
      <c r="G344" s="30" t="s">
        <v>15</v>
      </c>
      <c r="H344" s="30" t="s">
        <v>70</v>
      </c>
      <c r="I344" s="30" t="s">
        <v>70</v>
      </c>
    </row>
    <row r="345" spans="1:9" x14ac:dyDescent="0.3">
      <c r="A345" s="31" t="s">
        <v>1800</v>
      </c>
      <c r="B345" s="31" t="str">
        <f t="shared" si="5"/>
        <v>Digitalizaciones de la institución [Tribunal Superior de Justicia de Castilla-La Mancha]</v>
      </c>
      <c r="C345" s="31" t="s">
        <v>1882</v>
      </c>
      <c r="D345" s="31" t="s">
        <v>854</v>
      </c>
      <c r="E345" s="31" t="s">
        <v>1580</v>
      </c>
      <c r="F345" s="31" t="s">
        <v>115</v>
      </c>
      <c r="G345" s="30" t="s">
        <v>15</v>
      </c>
      <c r="H345" s="30" t="s">
        <v>66</v>
      </c>
      <c r="I345" s="30" t="s">
        <v>66</v>
      </c>
    </row>
    <row r="346" spans="1:9" x14ac:dyDescent="0.3">
      <c r="A346" s="31" t="s">
        <v>1146</v>
      </c>
      <c r="B346" s="31" t="str">
        <f t="shared" si="5"/>
        <v>Digitalizaciones de la institución [Instituto de Estudios Albacetenses]</v>
      </c>
      <c r="C346" s="31" t="s">
        <v>1897</v>
      </c>
      <c r="D346" s="31" t="s">
        <v>854</v>
      </c>
      <c r="E346" s="31" t="s">
        <v>371</v>
      </c>
      <c r="F346" s="31" t="s">
        <v>115</v>
      </c>
      <c r="G346" s="30" t="s">
        <v>15</v>
      </c>
      <c r="H346" s="30" t="s">
        <v>66</v>
      </c>
      <c r="I346" s="30" t="s">
        <v>66</v>
      </c>
    </row>
    <row r="347" spans="1:9" ht="28.8" x14ac:dyDescent="0.3">
      <c r="A347" s="31" t="s">
        <v>1145</v>
      </c>
      <c r="B347" s="31" t="str">
        <f t="shared" si="5"/>
        <v>Digitalizaciones de la institución [Instituto de Estudios Manchegos]</v>
      </c>
      <c r="C347" s="31" t="s">
        <v>2042</v>
      </c>
      <c r="D347" s="31" t="s">
        <v>854</v>
      </c>
      <c r="E347" s="31" t="s">
        <v>371</v>
      </c>
      <c r="F347" s="31" t="s">
        <v>115</v>
      </c>
      <c r="G347" s="30" t="s">
        <v>15</v>
      </c>
      <c r="H347" s="30" t="s">
        <v>67</v>
      </c>
      <c r="I347" s="30" t="s">
        <v>67</v>
      </c>
    </row>
    <row r="348" spans="1:9" ht="28.8" x14ac:dyDescent="0.3">
      <c r="A348" s="31" t="s">
        <v>1147</v>
      </c>
      <c r="B348" s="31" t="str">
        <f t="shared" si="5"/>
        <v>Digitalizaciones de la institución [Institución de Cultura Marqués de Santillana]</v>
      </c>
      <c r="C348" s="31" t="s">
        <v>1897</v>
      </c>
      <c r="D348" s="31" t="s">
        <v>854</v>
      </c>
      <c r="E348" s="31" t="s">
        <v>371</v>
      </c>
      <c r="F348" s="31" t="s">
        <v>115</v>
      </c>
      <c r="G348" s="30" t="s">
        <v>15</v>
      </c>
      <c r="H348" s="30" t="s">
        <v>69</v>
      </c>
      <c r="I348" s="30" t="s">
        <v>69</v>
      </c>
    </row>
    <row r="349" spans="1:9" x14ac:dyDescent="0.3">
      <c r="A349" s="31" t="s">
        <v>1148</v>
      </c>
      <c r="B349" s="31" t="str">
        <f t="shared" si="5"/>
        <v>Digitalizaciones de la institución [Instituto Provincial de Investigaciones y Estudios Toledanos]</v>
      </c>
      <c r="C349" s="31" t="s">
        <v>2043</v>
      </c>
      <c r="D349" s="31" t="s">
        <v>854</v>
      </c>
      <c r="E349" s="31" t="s">
        <v>371</v>
      </c>
      <c r="F349" s="31" t="s">
        <v>115</v>
      </c>
      <c r="G349" s="30" t="s">
        <v>15</v>
      </c>
      <c r="H349" s="30" t="s">
        <v>70</v>
      </c>
      <c r="I349" s="30" t="s">
        <v>70</v>
      </c>
    </row>
    <row r="350" spans="1:9" x14ac:dyDescent="0.3">
      <c r="A350" s="31" t="s">
        <v>1149</v>
      </c>
      <c r="B350" s="31" t="str">
        <f t="shared" si="5"/>
        <v>Digitalizaciones de la institución [Real Academia de Bellas Artes y Ciencias Históricas de Toledo]</v>
      </c>
      <c r="C350" s="31" t="s">
        <v>41</v>
      </c>
      <c r="D350" s="31" t="s">
        <v>854</v>
      </c>
      <c r="E350" s="31" t="s">
        <v>371</v>
      </c>
      <c r="F350" s="31" t="s">
        <v>115</v>
      </c>
      <c r="G350" s="30" t="s">
        <v>15</v>
      </c>
      <c r="H350" s="30" t="s">
        <v>70</v>
      </c>
      <c r="I350" s="30" t="s">
        <v>70</v>
      </c>
    </row>
    <row r="351" spans="1:9" ht="28.8" x14ac:dyDescent="0.3">
      <c r="A351" s="31" t="s">
        <v>1151</v>
      </c>
      <c r="B351" s="31" t="str">
        <f t="shared" si="5"/>
        <v>Digitalizaciones de la institución [Archivo Histórico Provincial de Ciudad Real]</v>
      </c>
      <c r="C351" s="31" t="s">
        <v>25</v>
      </c>
      <c r="D351" s="31" t="s">
        <v>854</v>
      </c>
      <c r="E351" s="31" t="s">
        <v>371</v>
      </c>
      <c r="F351" s="31" t="s">
        <v>115</v>
      </c>
      <c r="G351" s="30" t="s">
        <v>15</v>
      </c>
      <c r="H351" s="30" t="s">
        <v>67</v>
      </c>
      <c r="I351" s="30" t="s">
        <v>67</v>
      </c>
    </row>
    <row r="352" spans="1:9" x14ac:dyDescent="0.3">
      <c r="A352" s="31" t="s">
        <v>1152</v>
      </c>
      <c r="B352" s="31" t="str">
        <f t="shared" si="5"/>
        <v>Digitalizaciones de la institución [Archivo Histórico Provincial de Cuenca]</v>
      </c>
      <c r="C352" s="31" t="s">
        <v>25</v>
      </c>
      <c r="D352" s="31" t="s">
        <v>854</v>
      </c>
      <c r="E352" s="31" t="s">
        <v>371</v>
      </c>
      <c r="F352" s="31" t="s">
        <v>115</v>
      </c>
      <c r="G352" s="30" t="s">
        <v>15</v>
      </c>
      <c r="H352" s="30" t="s">
        <v>68</v>
      </c>
      <c r="I352" s="30" t="s">
        <v>68</v>
      </c>
    </row>
    <row r="353" spans="1:9" x14ac:dyDescent="0.3">
      <c r="A353" s="31" t="s">
        <v>1150</v>
      </c>
      <c r="B353" s="31" t="str">
        <f t="shared" si="5"/>
        <v>Digitalizaciones de la institución [Archivo Histórico Provincial de Toledo]</v>
      </c>
      <c r="C353" s="31" t="s">
        <v>25</v>
      </c>
      <c r="D353" s="31" t="s">
        <v>854</v>
      </c>
      <c r="E353" s="31" t="s">
        <v>371</v>
      </c>
      <c r="F353" s="31" t="s">
        <v>115</v>
      </c>
      <c r="G353" s="30" t="s">
        <v>15</v>
      </c>
      <c r="H353" s="30" t="s">
        <v>70</v>
      </c>
      <c r="I353" s="30" t="s">
        <v>70</v>
      </c>
    </row>
    <row r="354" spans="1:9" x14ac:dyDescent="0.3">
      <c r="A354" s="31" t="s">
        <v>14</v>
      </c>
      <c r="B354" s="31" t="str">
        <f t="shared" si="5"/>
        <v>Digitalizaciones de la institución [Biblioteca de Castilla-La Mancha]</v>
      </c>
      <c r="C354" s="31" t="s">
        <v>2049</v>
      </c>
      <c r="D354" s="31" t="s">
        <v>854</v>
      </c>
      <c r="E354" s="31" t="s">
        <v>371</v>
      </c>
      <c r="F354" s="31" t="s">
        <v>115</v>
      </c>
      <c r="G354" s="30" t="s">
        <v>15</v>
      </c>
      <c r="H354" s="30" t="s">
        <v>70</v>
      </c>
      <c r="I354" s="30" t="s">
        <v>70</v>
      </c>
    </row>
    <row r="355" spans="1:9" x14ac:dyDescent="0.3">
      <c r="A355" s="31" t="s">
        <v>1153</v>
      </c>
      <c r="B355" s="31" t="str">
        <f t="shared" si="5"/>
        <v>Digitalizaciones de la institución [Museo Pedagógico y del Niño de Castilla-La Mancha]</v>
      </c>
      <c r="C355" s="31" t="s">
        <v>38</v>
      </c>
      <c r="D355" s="31" t="s">
        <v>854</v>
      </c>
      <c r="E355" s="31" t="s">
        <v>371</v>
      </c>
      <c r="F355" s="31" t="s">
        <v>115</v>
      </c>
      <c r="G355" s="30" t="s">
        <v>15</v>
      </c>
      <c r="H355" s="30" t="s">
        <v>66</v>
      </c>
      <c r="I355" s="30" t="s">
        <v>66</v>
      </c>
    </row>
    <row r="356" spans="1:9" x14ac:dyDescent="0.3">
      <c r="A356" s="31" t="s">
        <v>1154</v>
      </c>
      <c r="B356" s="31" t="str">
        <f t="shared" si="5"/>
        <v>Digitalizaciones de la institución [Museo Paleontológico de Castilla-La Mancha]</v>
      </c>
      <c r="C356" s="31" t="s">
        <v>38</v>
      </c>
      <c r="D356" s="31" t="s">
        <v>854</v>
      </c>
      <c r="E356" s="31" t="s">
        <v>371</v>
      </c>
      <c r="F356" s="31" t="s">
        <v>115</v>
      </c>
      <c r="G356" s="30" t="s">
        <v>15</v>
      </c>
      <c r="H356" s="30" t="s">
        <v>68</v>
      </c>
      <c r="I356" s="30" t="s">
        <v>68</v>
      </c>
    </row>
    <row r="357" spans="1:9" x14ac:dyDescent="0.3">
      <c r="A357" s="31" t="s">
        <v>1589</v>
      </c>
      <c r="B357" s="31" t="str">
        <f t="shared" si="5"/>
        <v>Digitalizaciones de la institución [Biblioteca Regional de Murcia]</v>
      </c>
      <c r="C357" s="31" t="s">
        <v>2049</v>
      </c>
      <c r="D357" s="31" t="s">
        <v>854</v>
      </c>
      <c r="E357" s="31" t="s">
        <v>1132</v>
      </c>
      <c r="F357" s="31" t="s">
        <v>115</v>
      </c>
      <c r="G357" s="30" t="s">
        <v>94</v>
      </c>
      <c r="H357" s="30" t="s">
        <v>12</v>
      </c>
      <c r="I357" s="30" t="s">
        <v>12</v>
      </c>
    </row>
    <row r="358" spans="1:9" x14ac:dyDescent="0.3">
      <c r="A358" s="31" t="s">
        <v>1590</v>
      </c>
      <c r="B358" s="31" t="str">
        <f t="shared" si="5"/>
        <v>Digitalizaciones de la institución [Biblioteca Pública Municipal de la Unión]</v>
      </c>
      <c r="C358" s="31" t="s">
        <v>2040</v>
      </c>
      <c r="D358" s="31" t="s">
        <v>854</v>
      </c>
      <c r="E358" s="31" t="s">
        <v>1132</v>
      </c>
      <c r="F358" s="31" t="s">
        <v>115</v>
      </c>
      <c r="G358" s="30" t="s">
        <v>94</v>
      </c>
      <c r="H358" s="30" t="s">
        <v>12</v>
      </c>
      <c r="I358" s="30" t="s">
        <v>2112</v>
      </c>
    </row>
    <row r="359" spans="1:9" x14ac:dyDescent="0.3">
      <c r="A359" s="31" t="s">
        <v>1591</v>
      </c>
      <c r="B359" s="31" t="str">
        <f t="shared" si="5"/>
        <v>Digitalizaciones de la institución [Archivo Municipal de Murcia]</v>
      </c>
      <c r="C359" s="31" t="s">
        <v>25</v>
      </c>
      <c r="D359" s="31" t="s">
        <v>854</v>
      </c>
      <c r="E359" s="31" t="s">
        <v>1132</v>
      </c>
      <c r="F359" s="31" t="s">
        <v>115</v>
      </c>
      <c r="G359" s="30" t="s">
        <v>94</v>
      </c>
      <c r="H359" s="30" t="s">
        <v>12</v>
      </c>
      <c r="I359" s="30" t="s">
        <v>12</v>
      </c>
    </row>
    <row r="360" spans="1:9" x14ac:dyDescent="0.3">
      <c r="A360" s="31" t="s">
        <v>1942</v>
      </c>
      <c r="B360" s="31" t="str">
        <f t="shared" si="5"/>
        <v>Digitalizaciones de la institución [Provincia Franciscana de Cartagena. Biblioteca]</v>
      </c>
      <c r="C360" s="31" t="s">
        <v>29</v>
      </c>
      <c r="D360" s="31" t="s">
        <v>854</v>
      </c>
      <c r="E360" s="31" t="s">
        <v>1132</v>
      </c>
      <c r="F360" s="31" t="s">
        <v>115</v>
      </c>
      <c r="G360" s="30" t="s">
        <v>94</v>
      </c>
      <c r="H360" s="30" t="s">
        <v>12</v>
      </c>
      <c r="I360" s="30" t="s">
        <v>2057</v>
      </c>
    </row>
    <row r="361" spans="1:9" x14ac:dyDescent="0.3">
      <c r="A361" s="31" t="s">
        <v>1943</v>
      </c>
      <c r="B361" s="31" t="str">
        <f t="shared" si="5"/>
        <v>Digitalizaciones de la institución [Provincia Franciscana de Cartagena (Murcia). Archivo]</v>
      </c>
      <c r="C361" s="31" t="s">
        <v>29</v>
      </c>
      <c r="D361" s="31" t="s">
        <v>854</v>
      </c>
      <c r="E361" s="31" t="s">
        <v>1132</v>
      </c>
      <c r="F361" s="31" t="s">
        <v>115</v>
      </c>
      <c r="G361" s="30" t="s">
        <v>94</v>
      </c>
      <c r="H361" s="30" t="s">
        <v>12</v>
      </c>
      <c r="I361" s="30" t="s">
        <v>2057</v>
      </c>
    </row>
    <row r="362" spans="1:9" x14ac:dyDescent="0.3">
      <c r="A362" s="31" t="s">
        <v>787</v>
      </c>
      <c r="B362" s="31" t="str">
        <f t="shared" si="5"/>
        <v>Digitalizaciones de la institución [Universidad de Murcia]</v>
      </c>
      <c r="C362" s="31" t="s">
        <v>44</v>
      </c>
      <c r="D362" s="31" t="s">
        <v>854</v>
      </c>
      <c r="E362" s="31" t="s">
        <v>1132</v>
      </c>
      <c r="F362" s="31" t="s">
        <v>115</v>
      </c>
      <c r="G362" s="30" t="s">
        <v>94</v>
      </c>
      <c r="H362" s="30" t="s">
        <v>12</v>
      </c>
      <c r="I362" s="30" t="s">
        <v>12</v>
      </c>
    </row>
    <row r="363" spans="1:9" x14ac:dyDescent="0.3">
      <c r="A363" s="31" t="s">
        <v>1592</v>
      </c>
      <c r="B363" s="31" t="str">
        <f t="shared" si="5"/>
        <v>Digitalizaciones de la institución [Museo de Bellas Artes de Murcia]</v>
      </c>
      <c r="C363" s="31" t="s">
        <v>38</v>
      </c>
      <c r="D363" s="31" t="s">
        <v>854</v>
      </c>
      <c r="E363" s="31" t="s">
        <v>1132</v>
      </c>
      <c r="F363" s="31" t="s">
        <v>115</v>
      </c>
      <c r="G363" s="30" t="s">
        <v>94</v>
      </c>
      <c r="H363" s="30" t="s">
        <v>12</v>
      </c>
      <c r="I363" s="30" t="s">
        <v>12</v>
      </c>
    </row>
    <row r="364" spans="1:9" x14ac:dyDescent="0.3">
      <c r="A364" s="31" t="s">
        <v>1593</v>
      </c>
      <c r="B364" s="31" t="str">
        <f t="shared" si="5"/>
        <v>Digitalizaciones de la institución [Real Academia Nacional de Medicina]</v>
      </c>
      <c r="C364" s="31" t="s">
        <v>41</v>
      </c>
      <c r="D364" s="31" t="s">
        <v>854</v>
      </c>
      <c r="E364" s="31" t="s">
        <v>1132</v>
      </c>
      <c r="F364" s="31" t="s">
        <v>115</v>
      </c>
      <c r="G364" s="30" t="s">
        <v>93</v>
      </c>
      <c r="H364" s="30" t="s">
        <v>6</v>
      </c>
      <c r="I364" s="30" t="s">
        <v>6</v>
      </c>
    </row>
    <row r="365" spans="1:9" x14ac:dyDescent="0.3">
      <c r="A365" s="31" t="s">
        <v>1966</v>
      </c>
      <c r="B365" s="31" t="str">
        <f t="shared" si="5"/>
        <v>Digitalizaciones de la institución [Ministerio de Cultura. Biblioteca Pública del Estado en Cáceres "A. Rodríguez-Moñino/M. Brey"]</v>
      </c>
      <c r="C365" s="31" t="s">
        <v>2039</v>
      </c>
      <c r="D365" s="31" t="s">
        <v>854</v>
      </c>
      <c r="E365" s="31" t="s">
        <v>1581</v>
      </c>
      <c r="F365" s="31" t="s">
        <v>115</v>
      </c>
      <c r="G365" s="30" t="s">
        <v>18</v>
      </c>
      <c r="H365" s="30" t="s">
        <v>88</v>
      </c>
      <c r="I365" s="30" t="s">
        <v>88</v>
      </c>
    </row>
    <row r="366" spans="1:9" x14ac:dyDescent="0.3">
      <c r="A366" s="31" t="s">
        <v>1594</v>
      </c>
      <c r="B366" s="31" t="str">
        <f t="shared" si="5"/>
        <v>Digitalizaciones de la institución [Biblioteca de Extremadura]</v>
      </c>
      <c r="C366" s="31" t="s">
        <v>2049</v>
      </c>
      <c r="D366" s="31" t="s">
        <v>854</v>
      </c>
      <c r="E366" s="31" t="s">
        <v>1581</v>
      </c>
      <c r="F366" s="31" t="s">
        <v>115</v>
      </c>
      <c r="G366" s="30" t="s">
        <v>18</v>
      </c>
      <c r="H366" s="30" t="s">
        <v>87</v>
      </c>
      <c r="I366" s="30" t="s">
        <v>87</v>
      </c>
    </row>
    <row r="367" spans="1:9" x14ac:dyDescent="0.3">
      <c r="A367" s="31" t="s">
        <v>1595</v>
      </c>
      <c r="B367" s="31" t="str">
        <f t="shared" si="5"/>
        <v>Digitalizaciones de la institución [Archivo Histórico Provincial de Badajoz]</v>
      </c>
      <c r="C367" s="31" t="s">
        <v>25</v>
      </c>
      <c r="D367" s="31" t="s">
        <v>854</v>
      </c>
      <c r="E367" s="31" t="s">
        <v>1581</v>
      </c>
      <c r="F367" s="31" t="s">
        <v>115</v>
      </c>
      <c r="G367" s="30" t="s">
        <v>18</v>
      </c>
      <c r="H367" s="30" t="s">
        <v>87</v>
      </c>
      <c r="I367" s="30" t="s">
        <v>87</v>
      </c>
    </row>
    <row r="368" spans="1:9" x14ac:dyDescent="0.3">
      <c r="A368" s="31" t="s">
        <v>1596</v>
      </c>
      <c r="B368" s="31" t="str">
        <f t="shared" si="5"/>
        <v>Digitalizaciones de la institución [Archivo Histórico Provincial de Cáceres]</v>
      </c>
      <c r="C368" s="31" t="s">
        <v>25</v>
      </c>
      <c r="D368" s="31" t="s">
        <v>854</v>
      </c>
      <c r="E368" s="31" t="s">
        <v>1581</v>
      </c>
      <c r="F368" s="31" t="s">
        <v>115</v>
      </c>
      <c r="G368" s="30" t="s">
        <v>18</v>
      </c>
      <c r="H368" s="30" t="s">
        <v>88</v>
      </c>
      <c r="I368" s="30" t="s">
        <v>88</v>
      </c>
    </row>
    <row r="369" spans="1:9" x14ac:dyDescent="0.3">
      <c r="A369" s="31" t="s">
        <v>1944</v>
      </c>
      <c r="B369" s="31" t="str">
        <f t="shared" si="5"/>
        <v>Digitalizaciones de la institución [Catedral de Pamplona. Biblioteca]</v>
      </c>
      <c r="C369" s="31" t="s">
        <v>29</v>
      </c>
      <c r="D369" s="31" t="s">
        <v>854</v>
      </c>
      <c r="E369" s="31" t="s">
        <v>1358</v>
      </c>
      <c r="F369" s="31" t="s">
        <v>115</v>
      </c>
      <c r="G369" s="30" t="s">
        <v>95</v>
      </c>
      <c r="H369" s="30" t="s">
        <v>7</v>
      </c>
      <c r="I369" s="30" t="s">
        <v>381</v>
      </c>
    </row>
    <row r="370" spans="1:9" ht="28.8" x14ac:dyDescent="0.3">
      <c r="A370" s="31" t="s">
        <v>1945</v>
      </c>
      <c r="B370" s="31" t="str">
        <f t="shared" si="5"/>
        <v>Digitalizaciones de la institución [Colegiata de Roncesvalles. Biblioteca]</v>
      </c>
      <c r="C370" s="31" t="s">
        <v>29</v>
      </c>
      <c r="D370" s="31" t="s">
        <v>854</v>
      </c>
      <c r="E370" s="31" t="s">
        <v>1358</v>
      </c>
      <c r="F370" s="31" t="s">
        <v>115</v>
      </c>
      <c r="G370" s="30" t="s">
        <v>95</v>
      </c>
      <c r="H370" s="30" t="s">
        <v>7</v>
      </c>
      <c r="I370" s="30" t="s">
        <v>2113</v>
      </c>
    </row>
    <row r="371" spans="1:9" x14ac:dyDescent="0.3">
      <c r="A371" s="31" t="s">
        <v>1946</v>
      </c>
      <c r="B371" s="31" t="str">
        <f t="shared" si="5"/>
        <v>Digitalizaciones de la institución [Biblioteca Decanal-diocesana de Tudela]</v>
      </c>
      <c r="C371" s="31" t="s">
        <v>29</v>
      </c>
      <c r="D371" s="31" t="s">
        <v>854</v>
      </c>
      <c r="E371" s="31" t="s">
        <v>1358</v>
      </c>
      <c r="F371" s="31" t="s">
        <v>115</v>
      </c>
      <c r="G371" s="30" t="s">
        <v>95</v>
      </c>
      <c r="H371" s="30" t="s">
        <v>7</v>
      </c>
      <c r="I371" s="30" t="s">
        <v>2114</v>
      </c>
    </row>
    <row r="372" spans="1:9" x14ac:dyDescent="0.3">
      <c r="A372" s="31" t="s">
        <v>1947</v>
      </c>
      <c r="B372" s="31" t="str">
        <f t="shared" si="5"/>
        <v>Digitalizaciones de la institución [Seminario Conciliar San miguel Arcángel. Biblioteca]</v>
      </c>
      <c r="C372" s="31" t="s">
        <v>29</v>
      </c>
      <c r="D372" s="31" t="s">
        <v>854</v>
      </c>
      <c r="E372" s="31" t="s">
        <v>1358</v>
      </c>
      <c r="F372" s="31" t="s">
        <v>115</v>
      </c>
      <c r="G372" s="30" t="s">
        <v>95</v>
      </c>
      <c r="H372" s="30" t="s">
        <v>7</v>
      </c>
      <c r="I372" s="30" t="s">
        <v>381</v>
      </c>
    </row>
    <row r="373" spans="1:9" x14ac:dyDescent="0.3">
      <c r="A373" s="31" t="s">
        <v>1597</v>
      </c>
      <c r="B373" s="31" t="str">
        <f t="shared" si="5"/>
        <v>Digitalizaciones de la institución [Archivo Cartográfico de Estudios Geográficos del Centro Geográfico del Ejército]</v>
      </c>
      <c r="C373" s="31" t="s">
        <v>25</v>
      </c>
      <c r="D373" s="31" t="s">
        <v>854</v>
      </c>
      <c r="E373" s="31" t="s">
        <v>247</v>
      </c>
      <c r="F373" s="31" t="s">
        <v>115</v>
      </c>
      <c r="G373" s="30" t="s">
        <v>93</v>
      </c>
      <c r="H373" s="30" t="s">
        <v>6</v>
      </c>
      <c r="I373" s="30" t="s">
        <v>6</v>
      </c>
    </row>
    <row r="374" spans="1:9" x14ac:dyDescent="0.3">
      <c r="A374" s="31" t="s">
        <v>1598</v>
      </c>
      <c r="B374" s="31" t="str">
        <f t="shared" si="5"/>
        <v>Digitalizaciones de la institución [Archivo General Histórico de Defensa]</v>
      </c>
      <c r="C374" s="31" t="s">
        <v>25</v>
      </c>
      <c r="D374" s="31" t="s">
        <v>854</v>
      </c>
      <c r="E374" s="31" t="s">
        <v>247</v>
      </c>
      <c r="F374" s="31" t="s">
        <v>115</v>
      </c>
      <c r="G374" s="30" t="s">
        <v>93</v>
      </c>
      <c r="H374" s="30" t="s">
        <v>6</v>
      </c>
      <c r="I374" s="30" t="s">
        <v>6</v>
      </c>
    </row>
    <row r="375" spans="1:9" x14ac:dyDescent="0.3">
      <c r="A375" s="31" t="s">
        <v>1599</v>
      </c>
      <c r="B375" s="31" t="str">
        <f t="shared" si="5"/>
        <v>Digitalizaciones de la institución [Archivo General Militar de Madrid]</v>
      </c>
      <c r="C375" s="31" t="s">
        <v>25</v>
      </c>
      <c r="D375" s="31" t="s">
        <v>854</v>
      </c>
      <c r="E375" s="31" t="s">
        <v>247</v>
      </c>
      <c r="F375" s="31" t="s">
        <v>115</v>
      </c>
      <c r="G375" s="30" t="s">
        <v>93</v>
      </c>
      <c r="H375" s="30" t="s">
        <v>6</v>
      </c>
      <c r="I375" s="30" t="s">
        <v>6</v>
      </c>
    </row>
    <row r="376" spans="1:9" x14ac:dyDescent="0.3">
      <c r="A376" s="31" t="s">
        <v>1600</v>
      </c>
      <c r="B376" s="31" t="str">
        <f t="shared" si="5"/>
        <v>Digitalizaciones de la institución [Archivo General Militar de Segovia]</v>
      </c>
      <c r="C376" s="31" t="s">
        <v>25</v>
      </c>
      <c r="D376" s="31" t="s">
        <v>854</v>
      </c>
      <c r="E376" s="31" t="s">
        <v>247</v>
      </c>
      <c r="F376" s="31" t="s">
        <v>115</v>
      </c>
      <c r="G376" s="30" t="s">
        <v>9</v>
      </c>
      <c r="H376" s="30" t="s">
        <v>76</v>
      </c>
      <c r="I376" s="30" t="s">
        <v>76</v>
      </c>
    </row>
    <row r="377" spans="1:9" ht="28.8" x14ac:dyDescent="0.3">
      <c r="A377" s="31" t="s">
        <v>1601</v>
      </c>
      <c r="B377" s="31" t="str">
        <f t="shared" si="5"/>
        <v>Digitalizaciones de la institución [Archivo Histórico de la Armada - Álvaro de Bazán]</v>
      </c>
      <c r="C377" s="31" t="s">
        <v>25</v>
      </c>
      <c r="D377" s="31" t="s">
        <v>854</v>
      </c>
      <c r="E377" s="31" t="s">
        <v>247</v>
      </c>
      <c r="F377" s="31" t="s">
        <v>115</v>
      </c>
      <c r="G377" s="30" t="s">
        <v>15</v>
      </c>
      <c r="H377" s="30" t="s">
        <v>67</v>
      </c>
      <c r="I377" s="30" t="s">
        <v>67</v>
      </c>
    </row>
    <row r="378" spans="1:9" ht="28.8" x14ac:dyDescent="0.3">
      <c r="A378" s="31" t="s">
        <v>1602</v>
      </c>
      <c r="B378" s="31" t="str">
        <f t="shared" si="5"/>
        <v>Digitalizaciones de la institución [Archivo Histórico de la Armada - J.S. de Elcano]</v>
      </c>
      <c r="C378" s="31" t="s">
        <v>25</v>
      </c>
      <c r="D378" s="31" t="s">
        <v>854</v>
      </c>
      <c r="E378" s="31" t="s">
        <v>247</v>
      </c>
      <c r="F378" s="31" t="s">
        <v>115</v>
      </c>
      <c r="G378" s="30" t="s">
        <v>4</v>
      </c>
      <c r="H378" s="30" t="s">
        <v>53</v>
      </c>
      <c r="I378" s="30" t="s">
        <v>2064</v>
      </c>
    </row>
    <row r="379" spans="1:9" x14ac:dyDescent="0.3">
      <c r="A379" s="31" t="s">
        <v>1603</v>
      </c>
      <c r="B379" s="31" t="str">
        <f t="shared" si="5"/>
        <v>Digitalizaciones de la institución [Archivo Histórico del Ejército del Aire]</v>
      </c>
      <c r="C379" s="31" t="s">
        <v>25</v>
      </c>
      <c r="D379" s="31" t="s">
        <v>854</v>
      </c>
      <c r="E379" s="31" t="s">
        <v>247</v>
      </c>
      <c r="F379" s="31" t="s">
        <v>115</v>
      </c>
      <c r="G379" s="30" t="s">
        <v>93</v>
      </c>
      <c r="H379" s="30" t="s">
        <v>6</v>
      </c>
      <c r="I379" s="30" t="s">
        <v>6</v>
      </c>
    </row>
    <row r="380" spans="1:9" x14ac:dyDescent="0.3">
      <c r="A380" s="31" t="s">
        <v>1604</v>
      </c>
      <c r="B380" s="31" t="str">
        <f t="shared" si="5"/>
        <v>Digitalizaciones de la institución [Biblioteca Central de Marina]</v>
      </c>
      <c r="C380" s="31" t="s">
        <v>1881</v>
      </c>
      <c r="D380" s="31" t="s">
        <v>854</v>
      </c>
      <c r="E380" s="31" t="s">
        <v>247</v>
      </c>
      <c r="F380" s="31" t="s">
        <v>115</v>
      </c>
      <c r="G380" s="30" t="s">
        <v>93</v>
      </c>
      <c r="H380" s="30" t="s">
        <v>6</v>
      </c>
      <c r="I380" s="30" t="s">
        <v>6</v>
      </c>
    </row>
    <row r="381" spans="1:9" x14ac:dyDescent="0.3">
      <c r="A381" s="31" t="s">
        <v>1605</v>
      </c>
      <c r="B381" s="31" t="str">
        <f t="shared" si="5"/>
        <v>Digitalizaciones de la institución [Biblioteca Central del Ejército del Aire]</v>
      </c>
      <c r="C381" s="31" t="s">
        <v>1881</v>
      </c>
      <c r="D381" s="31" t="s">
        <v>854</v>
      </c>
      <c r="E381" s="31" t="s">
        <v>247</v>
      </c>
      <c r="F381" s="31" t="s">
        <v>115</v>
      </c>
      <c r="G381" s="30" t="s">
        <v>93</v>
      </c>
      <c r="H381" s="30" t="s">
        <v>6</v>
      </c>
      <c r="I381" s="30" t="s">
        <v>6</v>
      </c>
    </row>
    <row r="382" spans="1:9" x14ac:dyDescent="0.3">
      <c r="A382" s="31" t="s">
        <v>1606</v>
      </c>
      <c r="B382" s="31" t="str">
        <f t="shared" si="5"/>
        <v>Digitalizaciones de la institución [Biblioteca Central Militar]</v>
      </c>
      <c r="C382" s="31" t="s">
        <v>1881</v>
      </c>
      <c r="D382" s="31" t="s">
        <v>854</v>
      </c>
      <c r="E382" s="31" t="s">
        <v>247</v>
      </c>
      <c r="F382" s="31" t="s">
        <v>115</v>
      </c>
      <c r="G382" s="30" t="s">
        <v>93</v>
      </c>
      <c r="H382" s="30" t="s">
        <v>6</v>
      </c>
      <c r="I382" s="30" t="s">
        <v>6</v>
      </c>
    </row>
    <row r="383" spans="1:9" x14ac:dyDescent="0.3">
      <c r="A383" s="31" t="s">
        <v>1607</v>
      </c>
      <c r="B383" s="31" t="str">
        <f t="shared" si="5"/>
        <v>Digitalizaciones de la institución [Biblioteca de la Academia de Artillería]</v>
      </c>
      <c r="C383" s="31" t="s">
        <v>1881</v>
      </c>
      <c r="D383" s="31" t="s">
        <v>854</v>
      </c>
      <c r="E383" s="31" t="s">
        <v>247</v>
      </c>
      <c r="F383" s="31" t="s">
        <v>115</v>
      </c>
      <c r="G383" s="30" t="s">
        <v>9</v>
      </c>
      <c r="H383" s="30" t="s">
        <v>76</v>
      </c>
      <c r="I383" s="30" t="s">
        <v>76</v>
      </c>
    </row>
    <row r="384" spans="1:9" x14ac:dyDescent="0.3">
      <c r="A384" s="31" t="s">
        <v>1608</v>
      </c>
      <c r="B384" s="31" t="str">
        <f t="shared" si="5"/>
        <v>Digitalizaciones de la institución [Biblioteca de la Academia de Infantería]</v>
      </c>
      <c r="C384" s="31" t="s">
        <v>1881</v>
      </c>
      <c r="D384" s="31" t="s">
        <v>854</v>
      </c>
      <c r="E384" s="31" t="s">
        <v>247</v>
      </c>
      <c r="F384" s="31" t="s">
        <v>115</v>
      </c>
      <c r="G384" s="30" t="s">
        <v>15</v>
      </c>
      <c r="H384" s="30" t="s">
        <v>70</v>
      </c>
      <c r="I384" s="30" t="s">
        <v>70</v>
      </c>
    </row>
    <row r="385" spans="1:9" x14ac:dyDescent="0.3">
      <c r="A385" s="31" t="s">
        <v>1609</v>
      </c>
      <c r="B385" s="31" t="str">
        <f t="shared" ref="B385:B448" si="6">"Digitalizaciones de la institución [" &amp; A385 &amp; "]"</f>
        <v>Digitalizaciones de la institución [Biblioteca de la Academia General Militar]</v>
      </c>
      <c r="C385" s="31" t="s">
        <v>1881</v>
      </c>
      <c r="D385" s="31" t="s">
        <v>854</v>
      </c>
      <c r="E385" s="31" t="s">
        <v>247</v>
      </c>
      <c r="F385" s="31" t="s">
        <v>115</v>
      </c>
      <c r="G385" s="30" t="s">
        <v>13</v>
      </c>
      <c r="H385" s="30" t="s">
        <v>62</v>
      </c>
      <c r="I385" s="30" t="s">
        <v>62</v>
      </c>
    </row>
    <row r="386" spans="1:9" x14ac:dyDescent="0.3">
      <c r="A386" s="31" t="s">
        <v>1610</v>
      </c>
      <c r="B386" s="31" t="str">
        <f t="shared" si="6"/>
        <v>Digitalizaciones de la institución [Biblioteca de la Escuela de Guerra del Ejército]</v>
      </c>
      <c r="C386" s="31" t="s">
        <v>1881</v>
      </c>
      <c r="D386" s="31" t="s">
        <v>854</v>
      </c>
      <c r="E386" s="31" t="s">
        <v>247</v>
      </c>
      <c r="F386" s="31" t="s">
        <v>115</v>
      </c>
      <c r="G386" s="30" t="s">
        <v>93</v>
      </c>
      <c r="H386" s="30" t="s">
        <v>6</v>
      </c>
      <c r="I386" s="30" t="s">
        <v>6</v>
      </c>
    </row>
    <row r="387" spans="1:9" x14ac:dyDescent="0.3">
      <c r="A387" s="31" t="s">
        <v>1611</v>
      </c>
      <c r="B387" s="31" t="str">
        <f t="shared" si="6"/>
        <v>Digitalizaciones de la institución [Biblioteca de la Escuela de Guerra Naval]</v>
      </c>
      <c r="C387" s="31" t="s">
        <v>1881</v>
      </c>
      <c r="D387" s="31" t="s">
        <v>854</v>
      </c>
      <c r="E387" s="31" t="s">
        <v>247</v>
      </c>
      <c r="F387" s="31" t="s">
        <v>115</v>
      </c>
      <c r="G387" s="30" t="s">
        <v>93</v>
      </c>
      <c r="H387" s="30" t="s">
        <v>6</v>
      </c>
      <c r="I387" s="30" t="s">
        <v>6</v>
      </c>
    </row>
    <row r="388" spans="1:9" x14ac:dyDescent="0.3">
      <c r="A388" s="31" t="s">
        <v>1948</v>
      </c>
      <c r="B388" s="31" t="str">
        <f t="shared" si="6"/>
        <v>Digitalizaciones de la institución [Museo Naval de Madrid. Biblioteca]</v>
      </c>
      <c r="C388" s="31" t="s">
        <v>38</v>
      </c>
      <c r="D388" s="31" t="s">
        <v>854</v>
      </c>
      <c r="E388" s="31" t="s">
        <v>247</v>
      </c>
      <c r="F388" s="31" t="s">
        <v>115</v>
      </c>
      <c r="G388" s="30" t="s">
        <v>93</v>
      </c>
      <c r="H388" s="30" t="s">
        <v>6</v>
      </c>
      <c r="I388" s="30" t="s">
        <v>6</v>
      </c>
    </row>
    <row r="389" spans="1:9" x14ac:dyDescent="0.3">
      <c r="A389" s="31" t="s">
        <v>1612</v>
      </c>
      <c r="B389" s="31" t="str">
        <f t="shared" si="6"/>
        <v>Digitalizaciones de la institución [Biblioteca Histórico Militar de Ceuta]</v>
      </c>
      <c r="C389" s="31" t="s">
        <v>1881</v>
      </c>
      <c r="D389" s="31" t="s">
        <v>854</v>
      </c>
      <c r="E389" s="31" t="s">
        <v>247</v>
      </c>
      <c r="F389" s="31" t="s">
        <v>115</v>
      </c>
      <c r="G389" s="30" t="s">
        <v>100</v>
      </c>
      <c r="H389" s="30" t="s">
        <v>100</v>
      </c>
      <c r="I389" s="30" t="s">
        <v>100</v>
      </c>
    </row>
    <row r="390" spans="1:9" x14ac:dyDescent="0.3">
      <c r="A390" s="31" t="s">
        <v>1613</v>
      </c>
      <c r="B390" s="31" t="str">
        <f t="shared" si="6"/>
        <v>Digitalizaciones de la institución [Biblioteca Histórico Militar de La Coruña]</v>
      </c>
      <c r="C390" s="31" t="s">
        <v>1881</v>
      </c>
      <c r="D390" s="31" t="s">
        <v>854</v>
      </c>
      <c r="E390" s="31" t="s">
        <v>247</v>
      </c>
      <c r="F390" s="31" t="s">
        <v>115</v>
      </c>
      <c r="G390" s="30" t="s">
        <v>2</v>
      </c>
      <c r="H390" s="30" t="s">
        <v>89</v>
      </c>
      <c r="I390" s="30" t="s">
        <v>89</v>
      </c>
    </row>
    <row r="391" spans="1:9" x14ac:dyDescent="0.3">
      <c r="A391" s="31" t="s">
        <v>1614</v>
      </c>
      <c r="B391" s="31" t="str">
        <f t="shared" si="6"/>
        <v>Digitalizaciones de la institución [Biblioteca Histórico Militar de Sevilla]</v>
      </c>
      <c r="C391" s="31" t="s">
        <v>1881</v>
      </c>
      <c r="D391" s="31" t="s">
        <v>854</v>
      </c>
      <c r="E391" s="31" t="s">
        <v>247</v>
      </c>
      <c r="F391" s="31" t="s">
        <v>115</v>
      </c>
      <c r="G391" s="30" t="s">
        <v>4</v>
      </c>
      <c r="H391" s="30" t="s">
        <v>59</v>
      </c>
      <c r="I391" s="30" t="s">
        <v>59</v>
      </c>
    </row>
    <row r="392" spans="1:9" ht="28.8" x14ac:dyDescent="0.3">
      <c r="A392" s="31" t="s">
        <v>1615</v>
      </c>
      <c r="B392" s="31" t="str">
        <f t="shared" si="6"/>
        <v>Digitalizaciones de la institución [Biblioteca Histórico Militar de Tenerife]</v>
      </c>
      <c r="C392" s="31" t="s">
        <v>1881</v>
      </c>
      <c r="D392" s="31" t="s">
        <v>854</v>
      </c>
      <c r="E392" s="31" t="s">
        <v>247</v>
      </c>
      <c r="F392" s="31" t="s">
        <v>115</v>
      </c>
      <c r="G392" s="30" t="s">
        <v>20</v>
      </c>
      <c r="H392" s="30" t="s">
        <v>65</v>
      </c>
      <c r="I392" s="30" t="s">
        <v>1420</v>
      </c>
    </row>
    <row r="393" spans="1:9" x14ac:dyDescent="0.3">
      <c r="A393" s="31" t="s">
        <v>1616</v>
      </c>
      <c r="B393" s="31" t="str">
        <f t="shared" si="6"/>
        <v>Digitalizaciones de la institución [Cartoteca del Archivo General Militar de Madrid]</v>
      </c>
      <c r="C393" s="31" t="s">
        <v>2041</v>
      </c>
      <c r="D393" s="31" t="s">
        <v>854</v>
      </c>
      <c r="E393" s="31" t="s">
        <v>247</v>
      </c>
      <c r="F393" s="31" t="s">
        <v>115</v>
      </c>
      <c r="G393" s="30" t="s">
        <v>93</v>
      </c>
      <c r="H393" s="30" t="s">
        <v>6</v>
      </c>
      <c r="I393" s="30" t="s">
        <v>6</v>
      </c>
    </row>
    <row r="394" spans="1:9" x14ac:dyDescent="0.3">
      <c r="A394" s="31" t="s">
        <v>1617</v>
      </c>
      <c r="B394" s="31" t="str">
        <f t="shared" si="6"/>
        <v>Digitalizaciones de la institución [Cartoteca del Centro Geográfico del Ejército]</v>
      </c>
      <c r="C394" s="31" t="s">
        <v>2041</v>
      </c>
      <c r="D394" s="31" t="s">
        <v>854</v>
      </c>
      <c r="E394" s="31" t="s">
        <v>247</v>
      </c>
      <c r="F394" s="31" t="s">
        <v>115</v>
      </c>
      <c r="G394" s="30" t="s">
        <v>93</v>
      </c>
      <c r="H394" s="30" t="s">
        <v>6</v>
      </c>
      <c r="I394" s="30" t="s">
        <v>6</v>
      </c>
    </row>
    <row r="395" spans="1:9" x14ac:dyDescent="0.3">
      <c r="A395" s="31" t="s">
        <v>1618</v>
      </c>
      <c r="B395" s="31" t="str">
        <f t="shared" si="6"/>
        <v>Digitalizaciones de la institución [Centro de Documentación del Centro Superior de Estudios de la Defensa (CESEDEN)]</v>
      </c>
      <c r="C395" s="31" t="s">
        <v>2041</v>
      </c>
      <c r="D395" s="31" t="s">
        <v>854</v>
      </c>
      <c r="E395" s="31" t="s">
        <v>247</v>
      </c>
      <c r="F395" s="31" t="s">
        <v>115</v>
      </c>
      <c r="G395" s="30" t="s">
        <v>93</v>
      </c>
      <c r="H395" s="30" t="s">
        <v>6</v>
      </c>
      <c r="I395" s="30" t="s">
        <v>6</v>
      </c>
    </row>
    <row r="396" spans="1:9" x14ac:dyDescent="0.3">
      <c r="A396" s="31" t="s">
        <v>1619</v>
      </c>
      <c r="B396" s="31" t="str">
        <f t="shared" si="6"/>
        <v>Digitalizaciones de la institución [Centro de Documentación del Ministerio de Defensa]</v>
      </c>
      <c r="C396" s="31" t="s">
        <v>2041</v>
      </c>
      <c r="D396" s="31" t="s">
        <v>854</v>
      </c>
      <c r="E396" s="31" t="s">
        <v>247</v>
      </c>
      <c r="F396" s="31" t="s">
        <v>115</v>
      </c>
      <c r="G396" s="30" t="s">
        <v>93</v>
      </c>
      <c r="H396" s="30" t="s">
        <v>6</v>
      </c>
      <c r="I396" s="30" t="s">
        <v>6</v>
      </c>
    </row>
    <row r="397" spans="1:9" x14ac:dyDescent="0.3">
      <c r="A397" s="31" t="s">
        <v>1620</v>
      </c>
      <c r="B397" s="31" t="str">
        <f t="shared" si="6"/>
        <v>Digitalizaciones de la institución [Colección museográfica de Farmacia Militar]</v>
      </c>
      <c r="C397" s="31" t="s">
        <v>1881</v>
      </c>
      <c r="D397" s="31" t="s">
        <v>854</v>
      </c>
      <c r="E397" s="31" t="s">
        <v>247</v>
      </c>
      <c r="F397" s="31" t="s">
        <v>115</v>
      </c>
      <c r="G397" s="30" t="s">
        <v>93</v>
      </c>
      <c r="H397" s="30" t="s">
        <v>6</v>
      </c>
      <c r="I397" s="30" t="s">
        <v>6</v>
      </c>
    </row>
    <row r="398" spans="1:9" x14ac:dyDescent="0.3">
      <c r="A398" s="31" t="s">
        <v>1621</v>
      </c>
      <c r="B398" s="31" t="str">
        <f t="shared" si="6"/>
        <v>Digitalizaciones de la institución [Colección Museográfica de Sanidad Militar]</v>
      </c>
      <c r="C398" s="31" t="s">
        <v>1881</v>
      </c>
      <c r="D398" s="31" t="s">
        <v>854</v>
      </c>
      <c r="E398" s="31" t="s">
        <v>247</v>
      </c>
      <c r="F398" s="31" t="s">
        <v>115</v>
      </c>
      <c r="G398" s="30" t="s">
        <v>93</v>
      </c>
      <c r="H398" s="30" t="s">
        <v>6</v>
      </c>
      <c r="I398" s="30" t="s">
        <v>6</v>
      </c>
    </row>
    <row r="399" spans="1:9" x14ac:dyDescent="0.3">
      <c r="A399" s="31" t="s">
        <v>1622</v>
      </c>
      <c r="B399" s="31" t="str">
        <f t="shared" si="6"/>
        <v>Digitalizaciones de la institución [Instituto Hidrográfico de la Marina]</v>
      </c>
      <c r="C399" s="31" t="s">
        <v>1881</v>
      </c>
      <c r="D399" s="31" t="s">
        <v>854</v>
      </c>
      <c r="E399" s="31" t="s">
        <v>247</v>
      </c>
      <c r="F399" s="31" t="s">
        <v>115</v>
      </c>
      <c r="G399" s="30" t="s">
        <v>4</v>
      </c>
      <c r="H399" s="30" t="s">
        <v>53</v>
      </c>
      <c r="I399" s="30" t="s">
        <v>53</v>
      </c>
    </row>
    <row r="400" spans="1:9" x14ac:dyDescent="0.3">
      <c r="A400" s="31" t="s">
        <v>1623</v>
      </c>
      <c r="B400" s="31" t="str">
        <f t="shared" si="6"/>
        <v>Digitalizaciones de la institución [Museo de Aeronáutica y Astronáutica]</v>
      </c>
      <c r="C400" s="31" t="s">
        <v>38</v>
      </c>
      <c r="D400" s="31" t="s">
        <v>854</v>
      </c>
      <c r="E400" s="31" t="s">
        <v>247</v>
      </c>
      <c r="F400" s="31" t="s">
        <v>115</v>
      </c>
      <c r="G400" s="30" t="s">
        <v>93</v>
      </c>
      <c r="H400" s="30" t="s">
        <v>6</v>
      </c>
      <c r="I400" s="30" t="s">
        <v>6</v>
      </c>
    </row>
    <row r="401" spans="1:9" x14ac:dyDescent="0.3">
      <c r="A401" s="31" t="s">
        <v>1624</v>
      </c>
      <c r="B401" s="31" t="str">
        <f t="shared" si="6"/>
        <v>Digitalizaciones de la institución [Museo del Ejército]</v>
      </c>
      <c r="C401" s="31" t="s">
        <v>38</v>
      </c>
      <c r="D401" s="31" t="s">
        <v>854</v>
      </c>
      <c r="E401" s="31" t="s">
        <v>247</v>
      </c>
      <c r="F401" s="31" t="s">
        <v>115</v>
      </c>
      <c r="G401" s="30" t="s">
        <v>15</v>
      </c>
      <c r="H401" s="30" t="s">
        <v>70</v>
      </c>
      <c r="I401" s="30" t="s">
        <v>70</v>
      </c>
    </row>
    <row r="402" spans="1:9" x14ac:dyDescent="0.3">
      <c r="A402" s="31" t="s">
        <v>1625</v>
      </c>
      <c r="B402" s="31" t="str">
        <f t="shared" si="6"/>
        <v>Digitalizaciones de la institución [Museo Naval de Madrid]</v>
      </c>
      <c r="C402" s="31" t="s">
        <v>38</v>
      </c>
      <c r="D402" s="31" t="s">
        <v>854</v>
      </c>
      <c r="E402" s="31" t="s">
        <v>247</v>
      </c>
      <c r="F402" s="31" t="s">
        <v>115</v>
      </c>
      <c r="G402" s="30" t="s">
        <v>93</v>
      </c>
      <c r="H402" s="30" t="s">
        <v>6</v>
      </c>
      <c r="I402" s="30" t="s">
        <v>6</v>
      </c>
    </row>
    <row r="403" spans="1:9" ht="28.8" x14ac:dyDescent="0.3">
      <c r="A403" s="31" t="s">
        <v>1980</v>
      </c>
      <c r="B403" s="31" t="str">
        <f t="shared" si="6"/>
        <v>Digitalizaciones de la institución [Minsterio de Defensa. Real Instituto y Observatorio de la Armada]</v>
      </c>
      <c r="C403" s="31" t="s">
        <v>1881</v>
      </c>
      <c r="D403" s="31" t="s">
        <v>854</v>
      </c>
      <c r="E403" s="31" t="s">
        <v>247</v>
      </c>
      <c r="F403" s="31" t="s">
        <v>115</v>
      </c>
      <c r="G403" s="30" t="s">
        <v>4</v>
      </c>
      <c r="H403" s="30" t="s">
        <v>53</v>
      </c>
      <c r="I403" s="30" t="s">
        <v>2064</v>
      </c>
    </row>
    <row r="404" spans="1:9" x14ac:dyDescent="0.3">
      <c r="A404" s="31" t="s">
        <v>1626</v>
      </c>
      <c r="B404" s="31" t="str">
        <f t="shared" si="6"/>
        <v>Digitalizaciones de la institución [Agencia Española de Cooperación Internacional para el Desarrollo (AECID)]</v>
      </c>
      <c r="C404" s="31" t="s">
        <v>2041</v>
      </c>
      <c r="D404" s="31" t="s">
        <v>854</v>
      </c>
      <c r="E404" s="31" t="s">
        <v>163</v>
      </c>
      <c r="F404" s="31" t="s">
        <v>115</v>
      </c>
      <c r="G404" s="30" t="s">
        <v>93</v>
      </c>
      <c r="H404" s="30" t="s">
        <v>6</v>
      </c>
      <c r="I404" s="30" t="s">
        <v>6</v>
      </c>
    </row>
    <row r="405" spans="1:9" x14ac:dyDescent="0.3">
      <c r="A405" s="31" t="s">
        <v>148</v>
      </c>
      <c r="B405" s="31" t="str">
        <f t="shared" si="6"/>
        <v>Digitalizaciones de la institución [Archivo Histórico Provincial de Huesca]</v>
      </c>
      <c r="C405" s="31" t="s">
        <v>25</v>
      </c>
      <c r="D405" s="31" t="s">
        <v>854</v>
      </c>
      <c r="E405" s="31" t="s">
        <v>163</v>
      </c>
      <c r="F405" s="31" t="s">
        <v>115</v>
      </c>
      <c r="G405" s="30" t="s">
        <v>13</v>
      </c>
      <c r="H405" s="30" t="s">
        <v>60</v>
      </c>
      <c r="I405" s="30" t="s">
        <v>60</v>
      </c>
    </row>
    <row r="406" spans="1:9" x14ac:dyDescent="0.3">
      <c r="A406" s="31" t="s">
        <v>1627</v>
      </c>
      <c r="B406" s="31" t="str">
        <f t="shared" si="6"/>
        <v>Digitalizaciones de la institución [Archivo Histórico Provincial de Zamora]</v>
      </c>
      <c r="C406" s="31" t="s">
        <v>25</v>
      </c>
      <c r="D406" s="31" t="s">
        <v>854</v>
      </c>
      <c r="E406" s="31" t="s">
        <v>163</v>
      </c>
      <c r="F406" s="31" t="s">
        <v>115</v>
      </c>
      <c r="G406" s="30" t="s">
        <v>9</v>
      </c>
      <c r="H406" s="30" t="s">
        <v>79</v>
      </c>
      <c r="I406" s="30" t="s">
        <v>79</v>
      </c>
    </row>
    <row r="407" spans="1:9" x14ac:dyDescent="0.3">
      <c r="A407" s="31" t="s">
        <v>107</v>
      </c>
      <c r="B407" s="31" t="str">
        <f t="shared" si="6"/>
        <v>Digitalizaciones de la institución [Archivo Histórico Provincial de Zaragoza]</v>
      </c>
      <c r="C407" s="31" t="s">
        <v>25</v>
      </c>
      <c r="D407" s="31" t="s">
        <v>854</v>
      </c>
      <c r="E407" s="31" t="s">
        <v>163</v>
      </c>
      <c r="F407" s="31" t="s">
        <v>115</v>
      </c>
      <c r="G407" s="30" t="s">
        <v>13</v>
      </c>
      <c r="H407" s="30" t="s">
        <v>62</v>
      </c>
      <c r="I407" s="30" t="s">
        <v>62</v>
      </c>
    </row>
    <row r="408" spans="1:9" x14ac:dyDescent="0.3">
      <c r="A408" s="31" t="s">
        <v>568</v>
      </c>
      <c r="B408" s="31" t="str">
        <f t="shared" si="6"/>
        <v>Digitalizaciones de la institución [Archivo Municipal de Gijón]</v>
      </c>
      <c r="C408" s="31" t="s">
        <v>25</v>
      </c>
      <c r="D408" s="31" t="s">
        <v>854</v>
      </c>
      <c r="E408" s="31" t="s">
        <v>163</v>
      </c>
      <c r="F408" s="31" t="s">
        <v>115</v>
      </c>
      <c r="G408" s="30" t="s">
        <v>63</v>
      </c>
      <c r="H408" s="30" t="s">
        <v>8</v>
      </c>
      <c r="I408" s="30" t="s">
        <v>346</v>
      </c>
    </row>
    <row r="409" spans="1:9" x14ac:dyDescent="0.3">
      <c r="A409" s="31" t="s">
        <v>1591</v>
      </c>
      <c r="B409" s="31" t="str">
        <f t="shared" si="6"/>
        <v>Digitalizaciones de la institución [Archivo Municipal de Murcia]</v>
      </c>
      <c r="C409" s="31" t="s">
        <v>25</v>
      </c>
      <c r="D409" s="31" t="s">
        <v>854</v>
      </c>
      <c r="E409" s="31" t="s">
        <v>163</v>
      </c>
      <c r="F409" s="31" t="s">
        <v>115</v>
      </c>
      <c r="G409" s="30" t="s">
        <v>94</v>
      </c>
      <c r="H409" s="30" t="s">
        <v>12</v>
      </c>
      <c r="I409" s="30" t="s">
        <v>12</v>
      </c>
    </row>
    <row r="410" spans="1:9" x14ac:dyDescent="0.3">
      <c r="A410" s="31" t="s">
        <v>1628</v>
      </c>
      <c r="B410" s="31" t="str">
        <f t="shared" si="6"/>
        <v>Digitalizaciones de la institución [Archivo de la Catedral de Huesca]</v>
      </c>
      <c r="C410" s="31" t="s">
        <v>25</v>
      </c>
      <c r="D410" s="31" t="s">
        <v>854</v>
      </c>
      <c r="E410" s="31" t="s">
        <v>163</v>
      </c>
      <c r="F410" s="31" t="s">
        <v>115</v>
      </c>
      <c r="G410" s="30" t="s">
        <v>13</v>
      </c>
      <c r="H410" s="30" t="s">
        <v>60</v>
      </c>
      <c r="I410" s="30" t="s">
        <v>60</v>
      </c>
    </row>
    <row r="411" spans="1:9" x14ac:dyDescent="0.3">
      <c r="A411" s="31" t="s">
        <v>1629</v>
      </c>
      <c r="B411" s="31" t="str">
        <f t="shared" si="6"/>
        <v>Digitalizaciones de la institución [Archivo de la Catedral de León]</v>
      </c>
      <c r="C411" s="31" t="s">
        <v>25</v>
      </c>
      <c r="D411" s="31" t="s">
        <v>854</v>
      </c>
      <c r="E411" s="31" t="s">
        <v>163</v>
      </c>
      <c r="F411" s="31" t="s">
        <v>115</v>
      </c>
      <c r="G411" s="30" t="s">
        <v>9</v>
      </c>
      <c r="H411" s="30" t="s">
        <v>73</v>
      </c>
      <c r="I411" s="30" t="s">
        <v>73</v>
      </c>
    </row>
    <row r="412" spans="1:9" x14ac:dyDescent="0.3">
      <c r="A412" s="31" t="s">
        <v>1365</v>
      </c>
      <c r="B412" s="31" t="str">
        <f t="shared" si="6"/>
        <v>Digitalizaciones de la institución [Ateneo Barcelonés]</v>
      </c>
      <c r="C412" s="31" t="s">
        <v>26</v>
      </c>
      <c r="D412" s="31" t="s">
        <v>854</v>
      </c>
      <c r="E412" s="31" t="s">
        <v>163</v>
      </c>
      <c r="F412" s="31" t="s">
        <v>115</v>
      </c>
      <c r="G412" s="30" t="s">
        <v>16</v>
      </c>
      <c r="H412" s="30" t="s">
        <v>80</v>
      </c>
      <c r="I412" s="30" t="s">
        <v>80</v>
      </c>
    </row>
    <row r="413" spans="1:9" x14ac:dyDescent="0.3">
      <c r="A413" s="31" t="s">
        <v>767</v>
      </c>
      <c r="B413" s="31" t="str">
        <f t="shared" si="6"/>
        <v>Digitalizaciones de la institución [Ateneo de Madrid]</v>
      </c>
      <c r="C413" s="31" t="s">
        <v>26</v>
      </c>
      <c r="D413" s="31" t="s">
        <v>854</v>
      </c>
      <c r="E413" s="31" t="s">
        <v>163</v>
      </c>
      <c r="F413" s="31" t="s">
        <v>115</v>
      </c>
      <c r="G413" s="30" t="s">
        <v>93</v>
      </c>
      <c r="H413" s="30" t="s">
        <v>6</v>
      </c>
      <c r="I413" s="30" t="s">
        <v>6</v>
      </c>
    </row>
    <row r="414" spans="1:9" x14ac:dyDescent="0.3">
      <c r="A414" s="31" t="s">
        <v>1630</v>
      </c>
      <c r="B414" s="31" t="str">
        <f t="shared" si="6"/>
        <v>Digitalizaciones de la institución [Aula Màrius Torres]</v>
      </c>
      <c r="C414" s="31" t="s">
        <v>1362</v>
      </c>
      <c r="D414" s="31" t="s">
        <v>854</v>
      </c>
      <c r="E414" s="31" t="s">
        <v>163</v>
      </c>
      <c r="F414" s="31" t="s">
        <v>115</v>
      </c>
      <c r="G414" s="30" t="s">
        <v>16</v>
      </c>
      <c r="H414" s="30" t="s">
        <v>82</v>
      </c>
      <c r="I414" s="30" t="s">
        <v>82</v>
      </c>
    </row>
    <row r="415" spans="1:9" x14ac:dyDescent="0.3">
      <c r="A415" s="31" t="s">
        <v>1949</v>
      </c>
      <c r="B415" s="31" t="str">
        <f t="shared" si="6"/>
        <v>Digitalizaciones de la institución [Ministerio de Cultura. Biblioteca Pública del Estado en Albacete]</v>
      </c>
      <c r="C415" s="31" t="s">
        <v>2039</v>
      </c>
      <c r="D415" s="31" t="s">
        <v>854</v>
      </c>
      <c r="E415" s="31" t="s">
        <v>163</v>
      </c>
      <c r="F415" s="31" t="s">
        <v>115</v>
      </c>
      <c r="G415" s="30" t="s">
        <v>15</v>
      </c>
      <c r="H415" s="30" t="s">
        <v>66</v>
      </c>
      <c r="I415" s="30" t="s">
        <v>66</v>
      </c>
    </row>
    <row r="416" spans="1:9" x14ac:dyDescent="0.3">
      <c r="A416" s="31" t="s">
        <v>1950</v>
      </c>
      <c r="B416" s="31" t="str">
        <f t="shared" si="6"/>
        <v>Digitalizaciones de la institución [Ministerio de Cultura. Biblioteca Pública del Estado en Badajoz]</v>
      </c>
      <c r="C416" s="31" t="s">
        <v>2039</v>
      </c>
      <c r="D416" s="31" t="s">
        <v>854</v>
      </c>
      <c r="E416" s="31" t="s">
        <v>163</v>
      </c>
      <c r="F416" s="31" t="s">
        <v>115</v>
      </c>
      <c r="G416" s="30" t="s">
        <v>18</v>
      </c>
      <c r="H416" s="30" t="s">
        <v>87</v>
      </c>
      <c r="I416" s="30" t="s">
        <v>87</v>
      </c>
    </row>
    <row r="417" spans="1:9" x14ac:dyDescent="0.3">
      <c r="A417" s="31" t="s">
        <v>1818</v>
      </c>
      <c r="B417" s="31" t="str">
        <f t="shared" si="6"/>
        <v>Digitalizaciones de la institución [Ministerio de Cultura. Biblioteca Pública del Estado en Burgos]</v>
      </c>
      <c r="C417" s="31" t="s">
        <v>2039</v>
      </c>
      <c r="D417" s="31" t="s">
        <v>854</v>
      </c>
      <c r="E417" s="31" t="s">
        <v>163</v>
      </c>
      <c r="F417" s="31" t="s">
        <v>115</v>
      </c>
      <c r="G417" s="30" t="s">
        <v>9</v>
      </c>
      <c r="H417" s="30" t="s">
        <v>72</v>
      </c>
      <c r="I417" s="30" t="s">
        <v>72</v>
      </c>
    </row>
    <row r="418" spans="1:9" ht="28.8" x14ac:dyDescent="0.3">
      <c r="A418" s="31" t="s">
        <v>1951</v>
      </c>
      <c r="B418" s="31" t="str">
        <f t="shared" si="6"/>
        <v>Digitalizaciones de la institución [Ministerio de Cultura. Biblioteca Pública del Estado en Ciudad Real]</v>
      </c>
      <c r="C418" s="31" t="s">
        <v>2039</v>
      </c>
      <c r="D418" s="31" t="s">
        <v>854</v>
      </c>
      <c r="E418" s="31" t="s">
        <v>163</v>
      </c>
      <c r="F418" s="31" t="s">
        <v>115</v>
      </c>
      <c r="G418" s="30" t="s">
        <v>15</v>
      </c>
      <c r="H418" s="30" t="s">
        <v>67</v>
      </c>
      <c r="I418" s="30" t="s">
        <v>67</v>
      </c>
    </row>
    <row r="419" spans="1:9" x14ac:dyDescent="0.3">
      <c r="A419" s="31" t="s">
        <v>1952</v>
      </c>
      <c r="B419" s="31" t="str">
        <f t="shared" si="6"/>
        <v>Digitalizaciones de la institución [Ministerio de Cultura. Biblioteca Pública del Estado en Cuenca]</v>
      </c>
      <c r="C419" s="31" t="s">
        <v>2039</v>
      </c>
      <c r="D419" s="31" t="s">
        <v>854</v>
      </c>
      <c r="E419" s="31" t="s">
        <v>163</v>
      </c>
      <c r="F419" s="31" t="s">
        <v>115</v>
      </c>
      <c r="G419" s="30" t="s">
        <v>15</v>
      </c>
      <c r="H419" s="30" t="s">
        <v>68</v>
      </c>
      <c r="I419" s="30" t="s">
        <v>68</v>
      </c>
    </row>
    <row r="420" spans="1:9" x14ac:dyDescent="0.3">
      <c r="A420" s="31" t="s">
        <v>1953</v>
      </c>
      <c r="B420" s="31" t="str">
        <f t="shared" si="6"/>
        <v>Digitalizaciones de la institución [Ministerio de Cultura. Biblioteca Pública del Estado en Cáceres]</v>
      </c>
      <c r="C420" s="31" t="s">
        <v>2039</v>
      </c>
      <c r="D420" s="31" t="s">
        <v>854</v>
      </c>
      <c r="E420" s="31" t="s">
        <v>163</v>
      </c>
      <c r="F420" s="31" t="s">
        <v>115</v>
      </c>
      <c r="G420" s="30" t="s">
        <v>18</v>
      </c>
      <c r="H420" s="30" t="s">
        <v>88</v>
      </c>
      <c r="I420" s="30" t="s">
        <v>88</v>
      </c>
    </row>
    <row r="421" spans="1:9" x14ac:dyDescent="0.3">
      <c r="A421" s="31" t="s">
        <v>1517</v>
      </c>
      <c r="B421" s="31" t="str">
        <f t="shared" si="6"/>
        <v>Digitalizaciones de la institución [Ministerio de Cultura. Biblioteca Pública del Estado en Cádiz]</v>
      </c>
      <c r="C421" s="31" t="s">
        <v>2039</v>
      </c>
      <c r="D421" s="31" t="s">
        <v>854</v>
      </c>
      <c r="E421" s="31" t="s">
        <v>163</v>
      </c>
      <c r="F421" s="31" t="s">
        <v>115</v>
      </c>
      <c r="G421" s="30" t="s">
        <v>4</v>
      </c>
      <c r="H421" s="30" t="s">
        <v>53</v>
      </c>
      <c r="I421" s="30" t="s">
        <v>53</v>
      </c>
    </row>
    <row r="422" spans="1:9" x14ac:dyDescent="0.3">
      <c r="A422" s="31" t="s">
        <v>1954</v>
      </c>
      <c r="B422" s="31" t="str">
        <f t="shared" si="6"/>
        <v>Digitalizaciones de la institución [Ministerio de Cultura. Biblioteca Pública del Estado en Córdoba]</v>
      </c>
      <c r="C422" s="31" t="s">
        <v>2039</v>
      </c>
      <c r="D422" s="31" t="s">
        <v>854</v>
      </c>
      <c r="E422" s="31" t="s">
        <v>163</v>
      </c>
      <c r="F422" s="31" t="s">
        <v>115</v>
      </c>
      <c r="G422" s="30" t="s">
        <v>4</v>
      </c>
      <c r="H422" s="30" t="s">
        <v>54</v>
      </c>
      <c r="I422" s="30" t="s">
        <v>54</v>
      </c>
    </row>
    <row r="423" spans="1:9" x14ac:dyDescent="0.3">
      <c r="A423" s="31" t="s">
        <v>1955</v>
      </c>
      <c r="B423" s="31" t="str">
        <f t="shared" si="6"/>
        <v>Digitalizaciones de la institución [Ministerio de Cultura. Biblioteca Pública del Estado en Gijón]</v>
      </c>
      <c r="C423" s="31" t="s">
        <v>2039</v>
      </c>
      <c r="D423" s="31" t="s">
        <v>854</v>
      </c>
      <c r="E423" s="31" t="s">
        <v>163</v>
      </c>
      <c r="F423" s="31" t="s">
        <v>115</v>
      </c>
      <c r="G423" s="30" t="s">
        <v>63</v>
      </c>
      <c r="H423" s="30" t="s">
        <v>8</v>
      </c>
      <c r="I423" s="30" t="s">
        <v>346</v>
      </c>
    </row>
    <row r="424" spans="1:9" x14ac:dyDescent="0.3">
      <c r="A424" s="31" t="s">
        <v>1956</v>
      </c>
      <c r="B424" s="31" t="str">
        <f t="shared" si="6"/>
        <v>Digitalizaciones de la institución [Ministerio de Cultura. Biblioteca Pública del Estado en Girona]</v>
      </c>
      <c r="C424" s="31" t="s">
        <v>2039</v>
      </c>
      <c r="D424" s="31" t="s">
        <v>854</v>
      </c>
      <c r="E424" s="31" t="s">
        <v>163</v>
      </c>
      <c r="F424" s="31" t="s">
        <v>115</v>
      </c>
      <c r="G424" s="30" t="s">
        <v>16</v>
      </c>
      <c r="H424" s="30" t="s">
        <v>81</v>
      </c>
      <c r="I424" s="30" t="s">
        <v>81</v>
      </c>
    </row>
    <row r="425" spans="1:9" ht="28.8" x14ac:dyDescent="0.3">
      <c r="A425" s="31" t="s">
        <v>1957</v>
      </c>
      <c r="B425" s="31" t="str">
        <f t="shared" si="6"/>
        <v>Digitalizaciones de la institución [Ministerio de Cultura. Biblioteca Pública del Estado en Guadalajara]</v>
      </c>
      <c r="C425" s="31" t="s">
        <v>2039</v>
      </c>
      <c r="D425" s="31" t="s">
        <v>854</v>
      </c>
      <c r="E425" s="31" t="s">
        <v>163</v>
      </c>
      <c r="F425" s="31" t="s">
        <v>115</v>
      </c>
      <c r="G425" s="30" t="s">
        <v>15</v>
      </c>
      <c r="H425" s="30" t="s">
        <v>69</v>
      </c>
      <c r="I425" s="30" t="s">
        <v>69</v>
      </c>
    </row>
    <row r="426" spans="1:9" x14ac:dyDescent="0.3">
      <c r="A426" s="31" t="s">
        <v>1958</v>
      </c>
      <c r="B426" s="31" t="str">
        <f t="shared" si="6"/>
        <v>Digitalizaciones de la institución [Ministerio de Cultura. Biblioteca Pública del Estado  en Huesca]</v>
      </c>
      <c r="C426" s="31" t="s">
        <v>2039</v>
      </c>
      <c r="D426" s="31" t="s">
        <v>854</v>
      </c>
      <c r="E426" s="31" t="s">
        <v>163</v>
      </c>
      <c r="F426" s="31" t="s">
        <v>115</v>
      </c>
      <c r="G426" s="30" t="s">
        <v>13</v>
      </c>
      <c r="H426" s="30" t="s">
        <v>60</v>
      </c>
      <c r="I426" s="30" t="s">
        <v>60</v>
      </c>
    </row>
    <row r="427" spans="1:9" x14ac:dyDescent="0.3">
      <c r="A427" s="31" t="s">
        <v>1819</v>
      </c>
      <c r="B427" s="31" t="str">
        <f t="shared" si="6"/>
        <v>Digitalizaciones de la institución [Ministerio de Cultura. Biblioteca Pública del Estado en León]</v>
      </c>
      <c r="C427" s="31" t="s">
        <v>2039</v>
      </c>
      <c r="D427" s="31" t="s">
        <v>854</v>
      </c>
      <c r="E427" s="31" t="s">
        <v>163</v>
      </c>
      <c r="F427" s="31" t="s">
        <v>115</v>
      </c>
      <c r="G427" s="30" t="s">
        <v>9</v>
      </c>
      <c r="H427" s="30" t="s">
        <v>73</v>
      </c>
      <c r="I427" s="30" t="s">
        <v>73</v>
      </c>
    </row>
    <row r="428" spans="1:9" ht="28.8" x14ac:dyDescent="0.3">
      <c r="A428" s="31" t="s">
        <v>1959</v>
      </c>
      <c r="B428" s="31" t="str">
        <f t="shared" si="6"/>
        <v>Digitalizaciones de la institución [Ministerio de Cultura. Biblioteca Pública del Estado en Mahón]</v>
      </c>
      <c r="C428" s="31" t="s">
        <v>2039</v>
      </c>
      <c r="D428" s="31" t="s">
        <v>854</v>
      </c>
      <c r="E428" s="31" t="s">
        <v>163</v>
      </c>
      <c r="F428" s="31" t="s">
        <v>115</v>
      </c>
      <c r="G428" s="30" t="s">
        <v>19</v>
      </c>
      <c r="H428" s="30" t="s">
        <v>19</v>
      </c>
      <c r="I428" s="30" t="s">
        <v>995</v>
      </c>
    </row>
    <row r="429" spans="1:9" x14ac:dyDescent="0.3">
      <c r="A429" s="31" t="s">
        <v>1960</v>
      </c>
      <c r="B429" s="31" t="str">
        <f t="shared" si="6"/>
        <v>Digitalizaciones de la institución [Ministerio de Cultura. Biblioteca Pública del Estado en Orihuela]</v>
      </c>
      <c r="C429" s="31" t="s">
        <v>2039</v>
      </c>
      <c r="D429" s="31" t="s">
        <v>854</v>
      </c>
      <c r="E429" s="31" t="s">
        <v>163</v>
      </c>
      <c r="F429" s="31" t="s">
        <v>115</v>
      </c>
      <c r="G429" s="30" t="s">
        <v>611</v>
      </c>
      <c r="H429" s="30" t="s">
        <v>85</v>
      </c>
      <c r="I429" s="30" t="s">
        <v>545</v>
      </c>
    </row>
    <row r="430" spans="1:9" ht="28.8" x14ac:dyDescent="0.3">
      <c r="A430" s="31" t="s">
        <v>1961</v>
      </c>
      <c r="B430" s="31" t="str">
        <f t="shared" si="6"/>
        <v>Digitalizaciones de la institución [Ministerio de Cultura. Biblioteca Pública del Estado en Palma de Mallorca]</v>
      </c>
      <c r="C430" s="31" t="s">
        <v>2039</v>
      </c>
      <c r="D430" s="31" t="s">
        <v>854</v>
      </c>
      <c r="E430" s="31" t="s">
        <v>163</v>
      </c>
      <c r="F430" s="31" t="s">
        <v>115</v>
      </c>
      <c r="G430" s="30" t="s">
        <v>19</v>
      </c>
      <c r="H430" s="30" t="s">
        <v>2117</v>
      </c>
      <c r="I430" s="30" t="s">
        <v>191</v>
      </c>
    </row>
    <row r="431" spans="1:9" ht="28.8" x14ac:dyDescent="0.3">
      <c r="A431" s="31" t="s">
        <v>1962</v>
      </c>
      <c r="B431" s="31" t="str">
        <f t="shared" si="6"/>
        <v>Digitalizaciones de la institución [Ministerio de Cultura. Biblioteca Pública del Estado en Pontevedra]</v>
      </c>
      <c r="C431" s="31" t="s">
        <v>2039</v>
      </c>
      <c r="D431" s="31" t="s">
        <v>854</v>
      </c>
      <c r="E431" s="31" t="s">
        <v>163</v>
      </c>
      <c r="F431" s="31" t="s">
        <v>115</v>
      </c>
      <c r="G431" s="30" t="s">
        <v>2</v>
      </c>
      <c r="H431" s="30" t="s">
        <v>92</v>
      </c>
      <c r="I431" s="30" t="s">
        <v>92</v>
      </c>
    </row>
    <row r="432" spans="1:9" x14ac:dyDescent="0.3">
      <c r="A432" s="31" t="s">
        <v>1823</v>
      </c>
      <c r="B432" s="31" t="str">
        <f t="shared" si="6"/>
        <v>Digitalizaciones de la institución [Ministerio de Cultura. Biblioteca Pública del Estado en Soria]</v>
      </c>
      <c r="C432" s="31" t="s">
        <v>2039</v>
      </c>
      <c r="D432" s="31" t="s">
        <v>854</v>
      </c>
      <c r="E432" s="31" t="s">
        <v>163</v>
      </c>
      <c r="F432" s="31" t="s">
        <v>115</v>
      </c>
      <c r="G432" s="30" t="s">
        <v>9</v>
      </c>
      <c r="H432" s="30" t="s">
        <v>77</v>
      </c>
      <c r="I432" s="30" t="s">
        <v>77</v>
      </c>
    </row>
    <row r="433" spans="1:9" x14ac:dyDescent="0.3">
      <c r="A433" s="31" t="s">
        <v>1521</v>
      </c>
      <c r="B433" s="31" t="str">
        <f t="shared" si="6"/>
        <v>Digitalizaciones de la institución [Ministerio de Cultura. Biblioteca Pública del Estado en Tarragona]</v>
      </c>
      <c r="C433" s="31" t="s">
        <v>2039</v>
      </c>
      <c r="D433" s="31" t="s">
        <v>854</v>
      </c>
      <c r="E433" s="31" t="s">
        <v>163</v>
      </c>
      <c r="F433" s="31" t="s">
        <v>115</v>
      </c>
      <c r="G433" s="30" t="s">
        <v>16</v>
      </c>
      <c r="H433" s="30" t="s">
        <v>83</v>
      </c>
      <c r="I433" s="30" t="s">
        <v>83</v>
      </c>
    </row>
    <row r="434" spans="1:9" x14ac:dyDescent="0.3">
      <c r="A434" s="31" t="s">
        <v>1963</v>
      </c>
      <c r="B434" s="31" t="str">
        <f t="shared" si="6"/>
        <v>Digitalizaciones de la institución [Ministerio de Cultura. Biblioteca Pública del Estado en Teruel]</v>
      </c>
      <c r="C434" s="31" t="s">
        <v>2039</v>
      </c>
      <c r="D434" s="31" t="s">
        <v>854</v>
      </c>
      <c r="E434" s="31" t="s">
        <v>163</v>
      </c>
      <c r="F434" s="31" t="s">
        <v>115</v>
      </c>
      <c r="G434" s="30" t="s">
        <v>13</v>
      </c>
      <c r="H434" s="30" t="s">
        <v>61</v>
      </c>
      <c r="I434" s="30" t="s">
        <v>61</v>
      </c>
    </row>
    <row r="435" spans="1:9" x14ac:dyDescent="0.3">
      <c r="A435" s="31" t="s">
        <v>1964</v>
      </c>
      <c r="B435" s="31" t="str">
        <f t="shared" si="6"/>
        <v>Digitalizaciones de la institución [Ministerio de Cultura. Biblioteca Pública del Estado en Valladolid]</v>
      </c>
      <c r="C435" s="31" t="s">
        <v>2039</v>
      </c>
      <c r="D435" s="31" t="s">
        <v>854</v>
      </c>
      <c r="E435" s="31" t="s">
        <v>163</v>
      </c>
      <c r="F435" s="31" t="s">
        <v>115</v>
      </c>
      <c r="G435" s="30" t="s">
        <v>9</v>
      </c>
      <c r="H435" s="30" t="s">
        <v>78</v>
      </c>
      <c r="I435" s="30" t="s">
        <v>78</v>
      </c>
    </row>
    <row r="436" spans="1:9" x14ac:dyDescent="0.3">
      <c r="A436" s="31" t="s">
        <v>1824</v>
      </c>
      <c r="B436" s="31" t="str">
        <f t="shared" si="6"/>
        <v>Digitalizaciones de la institución [Ministerio de Cultura. Biblioteca Pública del Estado en Zamora]</v>
      </c>
      <c r="C436" s="31" t="s">
        <v>2039</v>
      </c>
      <c r="D436" s="31" t="s">
        <v>854</v>
      </c>
      <c r="E436" s="31" t="s">
        <v>163</v>
      </c>
      <c r="F436" s="31" t="s">
        <v>115</v>
      </c>
      <c r="G436" s="30" t="s">
        <v>9</v>
      </c>
      <c r="H436" s="30" t="s">
        <v>79</v>
      </c>
      <c r="I436" s="30" t="s">
        <v>79</v>
      </c>
    </row>
    <row r="437" spans="1:9" x14ac:dyDescent="0.3">
      <c r="A437" s="31" t="s">
        <v>1965</v>
      </c>
      <c r="B437" s="31" t="str">
        <f t="shared" si="6"/>
        <v>Digitalizaciones de la institución [Ministerio de Cultura. Biblioteca Pública del Estado  en Zaragoza]</v>
      </c>
      <c r="C437" s="31" t="s">
        <v>2039</v>
      </c>
      <c r="D437" s="31" t="s">
        <v>854</v>
      </c>
      <c r="E437" s="31" t="s">
        <v>163</v>
      </c>
      <c r="F437" s="31" t="s">
        <v>115</v>
      </c>
      <c r="G437" s="30" t="s">
        <v>13</v>
      </c>
      <c r="H437" s="30" t="s">
        <v>62</v>
      </c>
      <c r="I437" s="30" t="s">
        <v>62</v>
      </c>
    </row>
    <row r="438" spans="1:9" x14ac:dyDescent="0.3">
      <c r="A438" s="31" t="s">
        <v>1631</v>
      </c>
      <c r="B438" s="31" t="str">
        <f t="shared" si="6"/>
        <v>Digitalizaciones de la institución [Biblioteca Central Militar (Madrid)]</v>
      </c>
      <c r="C438" s="31" t="s">
        <v>1881</v>
      </c>
      <c r="D438" s="31" t="s">
        <v>854</v>
      </c>
      <c r="E438" s="31" t="s">
        <v>163</v>
      </c>
      <c r="F438" s="31" t="s">
        <v>115</v>
      </c>
      <c r="G438" s="30" t="s">
        <v>93</v>
      </c>
      <c r="H438" s="30" t="s">
        <v>6</v>
      </c>
      <c r="I438" s="30" t="s">
        <v>6</v>
      </c>
    </row>
    <row r="439" spans="1:9" x14ac:dyDescent="0.3">
      <c r="A439" s="31" t="s">
        <v>582</v>
      </c>
      <c r="B439" s="31" t="str">
        <f t="shared" si="6"/>
        <v>Digitalizaciones de la institución [Biblioteca Diocesana de Zamora]</v>
      </c>
      <c r="C439" s="31" t="s">
        <v>29</v>
      </c>
      <c r="D439" s="31" t="s">
        <v>854</v>
      </c>
      <c r="E439" s="31" t="s">
        <v>163</v>
      </c>
      <c r="F439" s="31" t="s">
        <v>115</v>
      </c>
      <c r="G439" s="30" t="s">
        <v>9</v>
      </c>
      <c r="H439" s="30" t="s">
        <v>79</v>
      </c>
      <c r="I439" s="30" t="s">
        <v>79</v>
      </c>
    </row>
    <row r="440" spans="1:9" x14ac:dyDescent="0.3">
      <c r="A440" s="31" t="s">
        <v>1632</v>
      </c>
      <c r="B440" s="31" t="str">
        <f t="shared" si="6"/>
        <v>Digitalizaciones de la institución [Biblioteca Navarra Digital]</v>
      </c>
      <c r="C440" s="31" t="s">
        <v>2047</v>
      </c>
      <c r="D440" s="31" t="s">
        <v>854</v>
      </c>
      <c r="E440" s="31" t="s">
        <v>163</v>
      </c>
      <c r="F440" s="31" t="s">
        <v>115</v>
      </c>
      <c r="G440" s="30" t="s">
        <v>95</v>
      </c>
      <c r="H440" s="30" t="s">
        <v>7</v>
      </c>
      <c r="I440" s="30" t="s">
        <v>381</v>
      </c>
    </row>
    <row r="441" spans="1:9" x14ac:dyDescent="0.3">
      <c r="A441" s="31" t="s">
        <v>1633</v>
      </c>
      <c r="B441" s="31" t="str">
        <f t="shared" si="6"/>
        <v>Digitalizaciones de la institución [Biblioteca Pública Municipal de Toro]</v>
      </c>
      <c r="C441" s="31" t="s">
        <v>2040</v>
      </c>
      <c r="D441" s="31" t="s">
        <v>854</v>
      </c>
      <c r="E441" s="31" t="s">
        <v>163</v>
      </c>
      <c r="F441" s="31" t="s">
        <v>115</v>
      </c>
      <c r="G441" s="30" t="s">
        <v>9</v>
      </c>
      <c r="H441" s="30" t="s">
        <v>79</v>
      </c>
      <c r="I441" s="30" t="s">
        <v>2119</v>
      </c>
    </row>
    <row r="442" spans="1:9" x14ac:dyDescent="0.3">
      <c r="A442" s="31" t="s">
        <v>1589</v>
      </c>
      <c r="B442" s="31" t="str">
        <f t="shared" si="6"/>
        <v>Digitalizaciones de la institución [Biblioteca Regional de Murcia]</v>
      </c>
      <c r="C442" s="31" t="s">
        <v>2049</v>
      </c>
      <c r="D442" s="31" t="s">
        <v>854</v>
      </c>
      <c r="E442" s="31" t="s">
        <v>163</v>
      </c>
      <c r="F442" s="31" t="s">
        <v>115</v>
      </c>
      <c r="G442" s="30" t="s">
        <v>94</v>
      </c>
      <c r="H442" s="30" t="s">
        <v>12</v>
      </c>
      <c r="I442" s="30" t="s">
        <v>12</v>
      </c>
    </row>
    <row r="443" spans="1:9" x14ac:dyDescent="0.3">
      <c r="A443" s="31" t="s">
        <v>394</v>
      </c>
      <c r="B443" s="31" t="str">
        <f t="shared" si="6"/>
        <v>Digitalizaciones de la institución [Biblioteca Valenciana Digital (BIVALDI)]</v>
      </c>
      <c r="C443" s="31" t="s">
        <v>2047</v>
      </c>
      <c r="D443" s="31" t="s">
        <v>854</v>
      </c>
      <c r="E443" s="31" t="s">
        <v>163</v>
      </c>
      <c r="F443" s="31" t="s">
        <v>115</v>
      </c>
      <c r="G443" s="30" t="s">
        <v>611</v>
      </c>
      <c r="H443" s="30" t="s">
        <v>11</v>
      </c>
      <c r="I443" s="30" t="s">
        <v>11</v>
      </c>
    </row>
    <row r="444" spans="1:9" x14ac:dyDescent="0.3">
      <c r="A444" s="31" t="s">
        <v>1634</v>
      </c>
      <c r="B444" s="31" t="str">
        <f t="shared" si="6"/>
        <v>Digitalizaciones de la institución [Biblioteca de Aragón]</v>
      </c>
      <c r="C444" s="31" t="s">
        <v>2049</v>
      </c>
      <c r="D444" s="31" t="s">
        <v>854</v>
      </c>
      <c r="E444" s="31" t="s">
        <v>163</v>
      </c>
      <c r="F444" s="31" t="s">
        <v>115</v>
      </c>
      <c r="G444" s="30" t="s">
        <v>13</v>
      </c>
      <c r="H444" s="30" t="s">
        <v>62</v>
      </c>
      <c r="I444" s="30" t="s">
        <v>62</v>
      </c>
    </row>
    <row r="445" spans="1:9" x14ac:dyDescent="0.3">
      <c r="A445" s="31" t="s">
        <v>1635</v>
      </c>
      <c r="B445" s="31" t="str">
        <f t="shared" si="6"/>
        <v>Digitalizaciones de la institución [Biblioteca de Asturias / BPE en Oviedo]</v>
      </c>
      <c r="C445" s="31" t="s">
        <v>2049</v>
      </c>
      <c r="D445" s="31" t="s">
        <v>854</v>
      </c>
      <c r="E445" s="31" t="s">
        <v>163</v>
      </c>
      <c r="F445" s="31" t="s">
        <v>115</v>
      </c>
      <c r="G445" s="30" t="s">
        <v>63</v>
      </c>
      <c r="H445" s="30" t="s">
        <v>8</v>
      </c>
      <c r="I445" s="30" t="s">
        <v>290</v>
      </c>
    </row>
    <row r="446" spans="1:9" x14ac:dyDescent="0.3">
      <c r="A446" s="31" t="s">
        <v>1636</v>
      </c>
      <c r="B446" s="31" t="str">
        <f t="shared" si="6"/>
        <v>Digitalizaciones de la institución [Biblioteca de Caja España de Zamora]</v>
      </c>
      <c r="C446" s="31" t="s">
        <v>1467</v>
      </c>
      <c r="D446" s="31" t="s">
        <v>854</v>
      </c>
      <c r="E446" s="31" t="s">
        <v>163</v>
      </c>
      <c r="F446" s="31" t="s">
        <v>115</v>
      </c>
      <c r="G446" s="30" t="s">
        <v>9</v>
      </c>
      <c r="H446" s="30" t="s">
        <v>79</v>
      </c>
      <c r="I446" s="30" t="s">
        <v>79</v>
      </c>
    </row>
    <row r="447" spans="1:9" x14ac:dyDescent="0.3">
      <c r="A447" s="31" t="s">
        <v>1637</v>
      </c>
      <c r="B447" s="31" t="str">
        <f t="shared" si="6"/>
        <v>Digitalizaciones de la institución [Biblioteca de Castilla-La Mancha / BPE en Toledo]</v>
      </c>
      <c r="C447" s="31" t="s">
        <v>2049</v>
      </c>
      <c r="D447" s="31" t="s">
        <v>854</v>
      </c>
      <c r="E447" s="31" t="s">
        <v>163</v>
      </c>
      <c r="F447" s="31" t="s">
        <v>115</v>
      </c>
      <c r="G447" s="30" t="s">
        <v>15</v>
      </c>
      <c r="H447" s="30" t="s">
        <v>70</v>
      </c>
      <c r="I447" s="30" t="s">
        <v>70</v>
      </c>
    </row>
    <row r="448" spans="1:9" x14ac:dyDescent="0.3">
      <c r="A448" s="31" t="s">
        <v>750</v>
      </c>
      <c r="B448" s="31" t="str">
        <f t="shared" si="6"/>
        <v>Digitalizaciones de la institución [Biblioteca de Cataluña]</v>
      </c>
      <c r="C448" s="31" t="s">
        <v>2049</v>
      </c>
      <c r="D448" s="31" t="s">
        <v>854</v>
      </c>
      <c r="E448" s="31" t="s">
        <v>163</v>
      </c>
      <c r="F448" s="31" t="s">
        <v>115</v>
      </c>
      <c r="G448" s="30" t="s">
        <v>16</v>
      </c>
      <c r="H448" s="30" t="s">
        <v>80</v>
      </c>
      <c r="I448" s="30" t="s">
        <v>80</v>
      </c>
    </row>
    <row r="449" spans="1:9" x14ac:dyDescent="0.3">
      <c r="A449" s="31" t="s">
        <v>926</v>
      </c>
      <c r="B449" s="31" t="str">
        <f t="shared" ref="B449:B510" si="7">"Digitalizaciones de la institución [" &amp; A449 &amp; "]"</f>
        <v>Digitalizaciones de la institución [Biblioteca de La Rioja]</v>
      </c>
      <c r="C449" s="31" t="s">
        <v>2049</v>
      </c>
      <c r="D449" s="31" t="s">
        <v>854</v>
      </c>
      <c r="E449" s="31" t="s">
        <v>163</v>
      </c>
      <c r="F449" s="31" t="s">
        <v>115</v>
      </c>
      <c r="G449" s="30" t="s">
        <v>22</v>
      </c>
      <c r="H449" s="30" t="s">
        <v>22</v>
      </c>
      <c r="I449" s="30" t="s">
        <v>246</v>
      </c>
    </row>
    <row r="450" spans="1:9" x14ac:dyDescent="0.3">
      <c r="A450" s="31" t="s">
        <v>1616</v>
      </c>
      <c r="B450" s="31" t="str">
        <f t="shared" si="7"/>
        <v>Digitalizaciones de la institución [Cartoteca del Archivo General Militar de Madrid]</v>
      </c>
      <c r="C450" s="31" t="s">
        <v>2041</v>
      </c>
      <c r="D450" s="31" t="s">
        <v>854</v>
      </c>
      <c r="E450" s="31" t="s">
        <v>163</v>
      </c>
      <c r="F450" s="31" t="s">
        <v>115</v>
      </c>
      <c r="G450" s="30" t="s">
        <v>93</v>
      </c>
      <c r="H450" s="30" t="s">
        <v>6</v>
      </c>
      <c r="I450" s="30" t="s">
        <v>6</v>
      </c>
    </row>
    <row r="451" spans="1:9" x14ac:dyDescent="0.3">
      <c r="A451" s="31" t="s">
        <v>1617</v>
      </c>
      <c r="B451" s="31" t="str">
        <f t="shared" si="7"/>
        <v>Digitalizaciones de la institución [Cartoteca del Centro Geográfico del Ejército]</v>
      </c>
      <c r="C451" s="31" t="s">
        <v>2041</v>
      </c>
      <c r="D451" s="31" t="s">
        <v>854</v>
      </c>
      <c r="E451" s="31" t="s">
        <v>163</v>
      </c>
      <c r="F451" s="31" t="s">
        <v>115</v>
      </c>
      <c r="G451" s="30" t="s">
        <v>93</v>
      </c>
      <c r="H451" s="30" t="s">
        <v>6</v>
      </c>
      <c r="I451" s="30" t="s">
        <v>6</v>
      </c>
    </row>
    <row r="452" spans="1:9" ht="43.2" x14ac:dyDescent="0.3">
      <c r="A452" s="31" t="s">
        <v>1638</v>
      </c>
      <c r="B452" s="31" t="str">
        <f t="shared" si="7"/>
        <v>Digitalizaciones de la institución [Casa-Museo Pérez Galdós (Las Palmas de Gran Canaria)]</v>
      </c>
      <c r="C452" s="31" t="s">
        <v>1896</v>
      </c>
      <c r="D452" s="31" t="s">
        <v>854</v>
      </c>
      <c r="E452" s="31" t="s">
        <v>163</v>
      </c>
      <c r="F452" s="31" t="s">
        <v>115</v>
      </c>
      <c r="G452" s="30" t="s">
        <v>20</v>
      </c>
      <c r="H452" s="30" t="s">
        <v>64</v>
      </c>
      <c r="I452" s="30" t="s">
        <v>402</v>
      </c>
    </row>
    <row r="453" spans="1:9" x14ac:dyDescent="0.3">
      <c r="A453" s="31" t="s">
        <v>1639</v>
      </c>
      <c r="B453" s="31" t="str">
        <f t="shared" si="7"/>
        <v>Digitalizaciones de la institución [Centro de Documentación y Museo Textil de Tarrasa]</v>
      </c>
      <c r="C453" s="31" t="s">
        <v>1896</v>
      </c>
      <c r="D453" s="31" t="s">
        <v>854</v>
      </c>
      <c r="E453" s="31" t="s">
        <v>163</v>
      </c>
      <c r="F453" s="31" t="s">
        <v>115</v>
      </c>
      <c r="G453" s="30" t="s">
        <v>16</v>
      </c>
      <c r="H453" s="30" t="s">
        <v>80</v>
      </c>
      <c r="I453" s="30" t="s">
        <v>2081</v>
      </c>
    </row>
    <row r="454" spans="1:9" ht="28.8" x14ac:dyDescent="0.3">
      <c r="A454" s="31" t="s">
        <v>1640</v>
      </c>
      <c r="B454" s="31" t="str">
        <f t="shared" si="7"/>
        <v>Digitalizaciones de la institución [Centro de Estudios Cervantinos]</v>
      </c>
      <c r="C454" s="31" t="s">
        <v>49</v>
      </c>
      <c r="D454" s="31" t="s">
        <v>854</v>
      </c>
      <c r="E454" s="31" t="s">
        <v>163</v>
      </c>
      <c r="F454" s="31" t="s">
        <v>115</v>
      </c>
      <c r="G454" s="30" t="s">
        <v>93</v>
      </c>
      <c r="H454" s="30" t="s">
        <v>6</v>
      </c>
      <c r="I454" s="30" t="s">
        <v>2062</v>
      </c>
    </row>
    <row r="455" spans="1:9" x14ac:dyDescent="0.3">
      <c r="A455" s="31" t="s">
        <v>1976</v>
      </c>
      <c r="B455" s="31" t="str">
        <f t="shared" si="7"/>
        <v>Digitalizaciones de la institución [Gobierno de Aragón. Centro de Investigación y Tecnología Agroalimentaria de Aragón]</v>
      </c>
      <c r="C455" s="31" t="s">
        <v>1882</v>
      </c>
      <c r="D455" s="31" t="s">
        <v>854</v>
      </c>
      <c r="E455" s="31" t="s">
        <v>163</v>
      </c>
      <c r="F455" s="31" t="s">
        <v>115</v>
      </c>
      <c r="G455" s="30" t="s">
        <v>13</v>
      </c>
      <c r="H455" s="30" t="s">
        <v>62</v>
      </c>
      <c r="I455" s="30" t="s">
        <v>62</v>
      </c>
    </row>
    <row r="456" spans="1:9" x14ac:dyDescent="0.3">
      <c r="A456" s="31" t="s">
        <v>1641</v>
      </c>
      <c r="B456" s="31" t="str">
        <f t="shared" si="7"/>
        <v>Digitalizaciones de la institución [Diputación Provincial de Zamora]</v>
      </c>
      <c r="C456" s="31" t="s">
        <v>28</v>
      </c>
      <c r="D456" s="31" t="s">
        <v>854</v>
      </c>
      <c r="E456" s="31" t="s">
        <v>163</v>
      </c>
      <c r="F456" s="31" t="s">
        <v>115</v>
      </c>
      <c r="G456" s="30" t="s">
        <v>9</v>
      </c>
      <c r="H456" s="30" t="s">
        <v>79</v>
      </c>
      <c r="I456" s="30" t="s">
        <v>79</v>
      </c>
    </row>
    <row r="457" spans="1:9" x14ac:dyDescent="0.3">
      <c r="A457" s="31" t="s">
        <v>1642</v>
      </c>
      <c r="B457" s="31" t="str">
        <f t="shared" si="7"/>
        <v>Digitalizaciones de la institución [Diputación Provincial de Zaragoza]</v>
      </c>
      <c r="C457" s="31" t="s">
        <v>28</v>
      </c>
      <c r="D457" s="31" t="s">
        <v>854</v>
      </c>
      <c r="E457" s="31" t="s">
        <v>163</v>
      </c>
      <c r="F457" s="31" t="s">
        <v>115</v>
      </c>
      <c r="G457" s="30" t="s">
        <v>13</v>
      </c>
      <c r="H457" s="30" t="s">
        <v>62</v>
      </c>
      <c r="I457" s="30" t="s">
        <v>62</v>
      </c>
    </row>
    <row r="458" spans="1:9" x14ac:dyDescent="0.3">
      <c r="A458" s="31" t="s">
        <v>1529</v>
      </c>
      <c r="B458" s="31" t="str">
        <f t="shared" si="7"/>
        <v>Digitalizaciones de la institución [Fundación Arte, Ciencia y Diálogo (ARDICIA)]</v>
      </c>
      <c r="C458" s="31" t="s">
        <v>34</v>
      </c>
      <c r="D458" s="31" t="s">
        <v>854</v>
      </c>
      <c r="E458" s="31" t="s">
        <v>163</v>
      </c>
      <c r="F458" s="31" t="s">
        <v>115</v>
      </c>
      <c r="G458" s="30" t="s">
        <v>93</v>
      </c>
      <c r="H458" s="30" t="s">
        <v>6</v>
      </c>
      <c r="I458" s="30" t="s">
        <v>6</v>
      </c>
    </row>
    <row r="459" spans="1:9" x14ac:dyDescent="0.3">
      <c r="A459" s="31" t="s">
        <v>1643</v>
      </c>
      <c r="B459" s="31" t="str">
        <f t="shared" si="7"/>
        <v>Digitalizaciones de la institución [Fundación González Allende (Toro)]</v>
      </c>
      <c r="C459" s="31" t="s">
        <v>34</v>
      </c>
      <c r="D459" s="31" t="s">
        <v>854</v>
      </c>
      <c r="E459" s="31" t="s">
        <v>163</v>
      </c>
      <c r="F459" s="31" t="s">
        <v>115</v>
      </c>
      <c r="G459" s="30" t="s">
        <v>9</v>
      </c>
      <c r="H459" s="30" t="s">
        <v>79</v>
      </c>
      <c r="I459" s="30" t="s">
        <v>2119</v>
      </c>
    </row>
    <row r="460" spans="1:9" x14ac:dyDescent="0.3">
      <c r="A460" s="31" t="s">
        <v>1644</v>
      </c>
      <c r="B460" s="31" t="str">
        <f t="shared" si="7"/>
        <v>Digitalizaciones de la institución [Fundación Iluro]</v>
      </c>
      <c r="C460" s="31" t="s">
        <v>34</v>
      </c>
      <c r="D460" s="31" t="s">
        <v>854</v>
      </c>
      <c r="E460" s="31" t="s">
        <v>163</v>
      </c>
      <c r="F460" s="31" t="s">
        <v>115</v>
      </c>
      <c r="G460" s="30" t="s">
        <v>16</v>
      </c>
      <c r="H460" s="30" t="s">
        <v>80</v>
      </c>
      <c r="I460" s="30" t="s">
        <v>2120</v>
      </c>
    </row>
    <row r="461" spans="1:9" x14ac:dyDescent="0.3">
      <c r="A461" s="31" t="s">
        <v>1645</v>
      </c>
      <c r="B461" s="31" t="str">
        <f t="shared" si="7"/>
        <v>Digitalizaciones de la institución [Fundación Jacinto e Inocencio Guerrero]</v>
      </c>
      <c r="C461" s="31" t="s">
        <v>34</v>
      </c>
      <c r="D461" s="31" t="s">
        <v>854</v>
      </c>
      <c r="E461" s="31" t="s">
        <v>163</v>
      </c>
      <c r="F461" s="31" t="s">
        <v>115</v>
      </c>
      <c r="G461" s="30" t="s">
        <v>93</v>
      </c>
      <c r="H461" s="30" t="s">
        <v>6</v>
      </c>
      <c r="I461" s="30" t="s">
        <v>6</v>
      </c>
    </row>
    <row r="462" spans="1:9" x14ac:dyDescent="0.3">
      <c r="A462" s="31" t="s">
        <v>884</v>
      </c>
      <c r="B462" s="31" t="str">
        <f t="shared" si="7"/>
        <v>Digitalizaciones de la institución [Fundación Lázaro Galdiano]</v>
      </c>
      <c r="C462" s="31" t="s">
        <v>34</v>
      </c>
      <c r="D462" s="31" t="s">
        <v>854</v>
      </c>
      <c r="E462" s="31" t="s">
        <v>163</v>
      </c>
      <c r="F462" s="31" t="s">
        <v>115</v>
      </c>
      <c r="G462" s="30" t="s">
        <v>93</v>
      </c>
      <c r="H462" s="30" t="s">
        <v>6</v>
      </c>
      <c r="I462" s="30" t="s">
        <v>6</v>
      </c>
    </row>
    <row r="463" spans="1:9" x14ac:dyDescent="0.3">
      <c r="A463" s="31" t="s">
        <v>1646</v>
      </c>
      <c r="B463" s="31" t="str">
        <f t="shared" si="7"/>
        <v>Digitalizaciones de la institución [Fundación Pública Gallega Camilo José Cela]</v>
      </c>
      <c r="C463" s="31" t="s">
        <v>34</v>
      </c>
      <c r="D463" s="31" t="s">
        <v>854</v>
      </c>
      <c r="E463" s="31" t="s">
        <v>163</v>
      </c>
      <c r="F463" s="31" t="s">
        <v>115</v>
      </c>
      <c r="G463" s="30" t="s">
        <v>2</v>
      </c>
      <c r="H463" s="30" t="s">
        <v>89</v>
      </c>
      <c r="I463" s="30" t="s">
        <v>2108</v>
      </c>
    </row>
    <row r="464" spans="1:9" ht="28.8" x14ac:dyDescent="0.3">
      <c r="A464" s="31" t="s">
        <v>798</v>
      </c>
      <c r="B464" s="31" t="str">
        <f t="shared" si="7"/>
        <v>Digitalizaciones de la institución [Fundación Sancho el Sabio]</v>
      </c>
      <c r="C464" s="31" t="s">
        <v>34</v>
      </c>
      <c r="D464" s="31" t="s">
        <v>854</v>
      </c>
      <c r="E464" s="31" t="s">
        <v>163</v>
      </c>
      <c r="F464" s="31" t="s">
        <v>115</v>
      </c>
      <c r="G464" s="30" t="s">
        <v>17</v>
      </c>
      <c r="H464" s="30" t="s">
        <v>97</v>
      </c>
      <c r="I464" s="30" t="s">
        <v>2054</v>
      </c>
    </row>
    <row r="465" spans="1:9" x14ac:dyDescent="0.3">
      <c r="A465" s="31" t="s">
        <v>1647</v>
      </c>
      <c r="B465" s="31" t="str">
        <f t="shared" si="7"/>
        <v>Digitalizaciones de la institución [Fundación Sierra Pambley]</v>
      </c>
      <c r="C465" s="31" t="s">
        <v>34</v>
      </c>
      <c r="D465" s="31" t="s">
        <v>854</v>
      </c>
      <c r="E465" s="31" t="s">
        <v>163</v>
      </c>
      <c r="F465" s="31" t="s">
        <v>115</v>
      </c>
      <c r="G465" s="30" t="s">
        <v>9</v>
      </c>
      <c r="H465" s="30" t="s">
        <v>73</v>
      </c>
      <c r="I465" s="30" t="s">
        <v>73</v>
      </c>
    </row>
    <row r="466" spans="1:9" x14ac:dyDescent="0.3">
      <c r="A466" s="31" t="s">
        <v>1648</v>
      </c>
      <c r="B466" s="31" t="str">
        <f t="shared" si="7"/>
        <v>Digitalizaciones de la institución [Fundación Universitaria San Pablo-CEU]</v>
      </c>
      <c r="C466" s="31" t="s">
        <v>34</v>
      </c>
      <c r="D466" s="31" t="s">
        <v>854</v>
      </c>
      <c r="E466" s="31" t="s">
        <v>163</v>
      </c>
      <c r="F466" s="31" t="s">
        <v>115</v>
      </c>
      <c r="G466" s="30" t="s">
        <v>93</v>
      </c>
      <c r="H466" s="30" t="s">
        <v>6</v>
      </c>
      <c r="I466" s="30" t="s">
        <v>6</v>
      </c>
    </row>
    <row r="467" spans="1:9" ht="43.2" x14ac:dyDescent="0.3">
      <c r="A467" s="31" t="s">
        <v>1649</v>
      </c>
      <c r="B467" s="31" t="str">
        <f t="shared" si="7"/>
        <v>Digitalizaciones de la institución [Fundación para la Etnografía y el Desarrollo de la Artesanía Canaria (FEDAC) / Cabildo de Gran Canaria]</v>
      </c>
      <c r="C467" s="31" t="s">
        <v>1896</v>
      </c>
      <c r="D467" s="31" t="s">
        <v>854</v>
      </c>
      <c r="E467" s="31" t="s">
        <v>163</v>
      </c>
      <c r="F467" s="31" t="s">
        <v>115</v>
      </c>
      <c r="G467" s="30" t="s">
        <v>20</v>
      </c>
      <c r="H467" s="30" t="s">
        <v>64</v>
      </c>
      <c r="I467" s="30" t="s">
        <v>402</v>
      </c>
    </row>
    <row r="468" spans="1:9" x14ac:dyDescent="0.3">
      <c r="A468" s="31" t="s">
        <v>1650</v>
      </c>
      <c r="B468" s="31" t="str">
        <f t="shared" si="7"/>
        <v>Digitalizaciones de la institución [Instituto Nacional de Administración Pública]</v>
      </c>
      <c r="C468" s="31" t="s">
        <v>1881</v>
      </c>
      <c r="D468" s="31" t="s">
        <v>854</v>
      </c>
      <c r="E468" s="31" t="s">
        <v>163</v>
      </c>
      <c r="F468" s="31" t="s">
        <v>115</v>
      </c>
      <c r="G468" s="30" t="s">
        <v>93</v>
      </c>
      <c r="H468" s="30" t="s">
        <v>6</v>
      </c>
      <c r="I468" s="30" t="s">
        <v>6</v>
      </c>
    </row>
    <row r="469" spans="1:9" x14ac:dyDescent="0.3">
      <c r="A469" s="31" t="s">
        <v>1651</v>
      </c>
      <c r="B469" s="31" t="str">
        <f t="shared" si="7"/>
        <v>Digitalizaciones de la institución [Instituto de Educación Secundaria Alfonso X el Sabio (Murcia)]</v>
      </c>
      <c r="C469" s="31" t="s">
        <v>37</v>
      </c>
      <c r="D469" s="31" t="s">
        <v>854</v>
      </c>
      <c r="E469" s="31" t="s">
        <v>163</v>
      </c>
      <c r="F469" s="31" t="s">
        <v>115</v>
      </c>
      <c r="G469" s="30" t="s">
        <v>94</v>
      </c>
      <c r="H469" s="30" t="s">
        <v>12</v>
      </c>
      <c r="I469" s="30" t="s">
        <v>12</v>
      </c>
    </row>
    <row r="470" spans="1:9" x14ac:dyDescent="0.3">
      <c r="A470" s="31" t="s">
        <v>1652</v>
      </c>
      <c r="B470" s="31" t="str">
        <f t="shared" si="7"/>
        <v>Digitalizaciones de la institución [Instituto de Educación Secundaria Cardenal Cisneros (Madrid)]</v>
      </c>
      <c r="C470" s="31" t="s">
        <v>37</v>
      </c>
      <c r="D470" s="31" t="s">
        <v>854</v>
      </c>
      <c r="E470" s="31" t="s">
        <v>163</v>
      </c>
      <c r="F470" s="31" t="s">
        <v>115</v>
      </c>
      <c r="G470" s="30" t="s">
        <v>93</v>
      </c>
      <c r="H470" s="30" t="s">
        <v>6</v>
      </c>
      <c r="I470" s="30" t="s">
        <v>6</v>
      </c>
    </row>
    <row r="471" spans="1:9" x14ac:dyDescent="0.3">
      <c r="A471" s="31" t="s">
        <v>1653</v>
      </c>
      <c r="B471" s="31" t="str">
        <f t="shared" si="7"/>
        <v>Digitalizaciones de la institución [Instituto de Educación Secundaria Cervantes]</v>
      </c>
      <c r="C471" s="31" t="s">
        <v>37</v>
      </c>
      <c r="D471" s="31" t="s">
        <v>854</v>
      </c>
      <c r="E471" s="31" t="s">
        <v>163</v>
      </c>
      <c r="F471" s="31" t="s">
        <v>115</v>
      </c>
      <c r="G471" s="30" t="s">
        <v>93</v>
      </c>
      <c r="H471" s="30" t="s">
        <v>6</v>
      </c>
      <c r="I471" s="30" t="s">
        <v>6</v>
      </c>
    </row>
    <row r="472" spans="1:9" x14ac:dyDescent="0.3">
      <c r="A472" s="31" t="s">
        <v>1654</v>
      </c>
      <c r="B472" s="31" t="str">
        <f t="shared" si="7"/>
        <v>Digitalizaciones de la institución [Instituto de Educación Secundaria El Greco]</v>
      </c>
      <c r="C472" s="31" t="s">
        <v>37</v>
      </c>
      <c r="D472" s="31" t="s">
        <v>854</v>
      </c>
      <c r="E472" s="31" t="s">
        <v>163</v>
      </c>
      <c r="F472" s="31" t="s">
        <v>115</v>
      </c>
      <c r="G472" s="30" t="s">
        <v>15</v>
      </c>
      <c r="H472" s="30" t="s">
        <v>70</v>
      </c>
      <c r="I472" s="30" t="s">
        <v>70</v>
      </c>
    </row>
    <row r="473" spans="1:9" x14ac:dyDescent="0.3">
      <c r="A473" s="31" t="s">
        <v>1655</v>
      </c>
      <c r="B473" s="31" t="str">
        <f t="shared" si="7"/>
        <v>Digitalizaciones de la institución [Instituto de Educación Secundaria Isabel la Católica]</v>
      </c>
      <c r="C473" s="31" t="s">
        <v>37</v>
      </c>
      <c r="D473" s="31" t="s">
        <v>854</v>
      </c>
      <c r="E473" s="31" t="s">
        <v>163</v>
      </c>
      <c r="F473" s="31" t="s">
        <v>115</v>
      </c>
      <c r="G473" s="30" t="s">
        <v>93</v>
      </c>
      <c r="H473" s="30" t="s">
        <v>6</v>
      </c>
      <c r="I473" s="30" t="s">
        <v>6</v>
      </c>
    </row>
    <row r="474" spans="1:9" x14ac:dyDescent="0.3">
      <c r="A474" s="31" t="s">
        <v>1656</v>
      </c>
      <c r="B474" s="31" t="str">
        <f t="shared" si="7"/>
        <v>Digitalizaciones de la institución [Instituto de Educación Secundaria San Isidro (Madrid)]</v>
      </c>
      <c r="C474" s="31" t="s">
        <v>37</v>
      </c>
      <c r="D474" s="31" t="s">
        <v>854</v>
      </c>
      <c r="E474" s="31" t="s">
        <v>163</v>
      </c>
      <c r="F474" s="31" t="s">
        <v>115</v>
      </c>
      <c r="G474" s="30" t="s">
        <v>93</v>
      </c>
      <c r="H474" s="30" t="s">
        <v>6</v>
      </c>
      <c r="I474" s="30" t="s">
        <v>6</v>
      </c>
    </row>
    <row r="475" spans="1:9" x14ac:dyDescent="0.3">
      <c r="A475" s="31" t="s">
        <v>1657</v>
      </c>
      <c r="B475" s="31" t="str">
        <f t="shared" si="7"/>
        <v>Digitalizaciones de la institución [Instituto de Estudios Altoaragoneses]</v>
      </c>
      <c r="C475" s="31" t="s">
        <v>1897</v>
      </c>
      <c r="D475" s="31" t="s">
        <v>854</v>
      </c>
      <c r="E475" s="31" t="s">
        <v>163</v>
      </c>
      <c r="F475" s="31" t="s">
        <v>115</v>
      </c>
      <c r="G475" s="30" t="s">
        <v>13</v>
      </c>
      <c r="H475" s="30" t="s">
        <v>60</v>
      </c>
      <c r="I475" s="30" t="s">
        <v>60</v>
      </c>
    </row>
    <row r="476" spans="1:9" x14ac:dyDescent="0.3">
      <c r="A476" s="31" t="s">
        <v>1977</v>
      </c>
      <c r="B476" s="31" t="str">
        <f t="shared" si="7"/>
        <v>Digitalizaciones de la institución [Gobierno de la Rioja. Instituto de Estudios Riojanos]</v>
      </c>
      <c r="C476" s="31" t="s">
        <v>1882</v>
      </c>
      <c r="D476" s="31" t="s">
        <v>854</v>
      </c>
      <c r="E476" s="31" t="s">
        <v>163</v>
      </c>
      <c r="F476" s="31" t="s">
        <v>115</v>
      </c>
      <c r="G476" s="30" t="s">
        <v>22</v>
      </c>
      <c r="H476" s="30" t="s">
        <v>22</v>
      </c>
      <c r="I476" s="30" t="s">
        <v>246</v>
      </c>
    </row>
    <row r="477" spans="1:9" x14ac:dyDescent="0.3">
      <c r="A477" s="31" t="s">
        <v>1658</v>
      </c>
      <c r="B477" s="31" t="str">
        <f t="shared" si="7"/>
        <v>Digitalizaciones de la institución [Instituto del Patrimonio Cultural de España / Fototeca]</v>
      </c>
      <c r="C477" s="31" t="s">
        <v>1881</v>
      </c>
      <c r="D477" s="31" t="s">
        <v>854</v>
      </c>
      <c r="E477" s="31" t="s">
        <v>163</v>
      </c>
      <c r="F477" s="31" t="s">
        <v>115</v>
      </c>
      <c r="G477" s="30" t="s">
        <v>93</v>
      </c>
      <c r="H477" s="30" t="s">
        <v>6</v>
      </c>
      <c r="I477" s="30" t="s">
        <v>6</v>
      </c>
    </row>
    <row r="478" spans="1:9" ht="43.2" x14ac:dyDescent="0.3">
      <c r="A478" s="31" t="s">
        <v>1659</v>
      </c>
      <c r="B478" s="31" t="str">
        <f t="shared" si="7"/>
        <v>Digitalizaciones de la institución [Isidora Ediciones]</v>
      </c>
      <c r="C478" s="31" t="s">
        <v>1467</v>
      </c>
      <c r="D478" s="31" t="s">
        <v>854</v>
      </c>
      <c r="E478" s="31" t="s">
        <v>163</v>
      </c>
      <c r="F478" s="31" t="s">
        <v>115</v>
      </c>
      <c r="G478" s="30" t="s">
        <v>20</v>
      </c>
      <c r="H478" s="30" t="s">
        <v>64</v>
      </c>
      <c r="I478" s="30" t="s">
        <v>402</v>
      </c>
    </row>
    <row r="479" spans="1:9" x14ac:dyDescent="0.3">
      <c r="A479" s="31" t="s">
        <v>769</v>
      </c>
      <c r="B479" s="31" t="str">
        <f t="shared" si="7"/>
        <v>Digitalizaciones de la institución [Museo Arqueológico Nacional]</v>
      </c>
      <c r="C479" s="31" t="s">
        <v>38</v>
      </c>
      <c r="D479" s="31" t="s">
        <v>854</v>
      </c>
      <c r="E479" s="31" t="s">
        <v>163</v>
      </c>
      <c r="F479" s="31" t="s">
        <v>115</v>
      </c>
      <c r="G479" s="30" t="s">
        <v>93</v>
      </c>
      <c r="H479" s="30" t="s">
        <v>6</v>
      </c>
      <c r="I479" s="30" t="s">
        <v>6</v>
      </c>
    </row>
    <row r="480" spans="1:9" x14ac:dyDescent="0.3">
      <c r="A480" s="31" t="s">
        <v>569</v>
      </c>
      <c r="B480" s="31" t="str">
        <f t="shared" si="7"/>
        <v>Digitalizaciones de la institución [Museo Arqueológico de Asturias]</v>
      </c>
      <c r="C480" s="31" t="s">
        <v>38</v>
      </c>
      <c r="D480" s="31" t="s">
        <v>854</v>
      </c>
      <c r="E480" s="31" t="s">
        <v>163</v>
      </c>
      <c r="F480" s="31" t="s">
        <v>115</v>
      </c>
      <c r="G480" s="30" t="s">
        <v>63</v>
      </c>
      <c r="H480" s="30" t="s">
        <v>8</v>
      </c>
      <c r="I480" s="30" t="s">
        <v>290</v>
      </c>
    </row>
    <row r="481" spans="1:9" x14ac:dyDescent="0.3">
      <c r="A481" s="31" t="s">
        <v>40</v>
      </c>
      <c r="B481" s="31" t="str">
        <f t="shared" si="7"/>
        <v>Digitalizaciones de la institución [Museo Cerralbo]</v>
      </c>
      <c r="C481" s="31" t="s">
        <v>38</v>
      </c>
      <c r="D481" s="31" t="s">
        <v>854</v>
      </c>
      <c r="E481" s="31" t="s">
        <v>163</v>
      </c>
      <c r="F481" s="31" t="s">
        <v>115</v>
      </c>
      <c r="G481" s="30" t="s">
        <v>93</v>
      </c>
      <c r="H481" s="30" t="s">
        <v>6</v>
      </c>
      <c r="I481" s="30" t="s">
        <v>6</v>
      </c>
    </row>
    <row r="482" spans="1:9" ht="28.8" x14ac:dyDescent="0.3">
      <c r="A482" s="31" t="s">
        <v>680</v>
      </c>
      <c r="B482" s="31" t="str">
        <f t="shared" si="7"/>
        <v>Digitalizaciones de la institución [Museo Massó]</v>
      </c>
      <c r="C482" s="31" t="s">
        <v>38</v>
      </c>
      <c r="D482" s="31" t="s">
        <v>854</v>
      </c>
      <c r="E482" s="31" t="s">
        <v>163</v>
      </c>
      <c r="F482" s="31" t="s">
        <v>115</v>
      </c>
      <c r="G482" s="30" t="s">
        <v>2</v>
      </c>
      <c r="H482" s="30" t="s">
        <v>92</v>
      </c>
      <c r="I482" s="30" t="s">
        <v>2066</v>
      </c>
    </row>
    <row r="483" spans="1:9" x14ac:dyDescent="0.3">
      <c r="A483" s="31" t="s">
        <v>809</v>
      </c>
      <c r="B483" s="31" t="str">
        <f t="shared" si="7"/>
        <v>Digitalizaciones de la institución [Museo Nacional de Antropología]</v>
      </c>
      <c r="C483" s="31" t="s">
        <v>38</v>
      </c>
      <c r="D483" s="31" t="s">
        <v>854</v>
      </c>
      <c r="E483" s="31" t="s">
        <v>163</v>
      </c>
      <c r="F483" s="31" t="s">
        <v>115</v>
      </c>
      <c r="G483" s="30" t="s">
        <v>93</v>
      </c>
      <c r="H483" s="30" t="s">
        <v>6</v>
      </c>
      <c r="I483" s="30" t="s">
        <v>6</v>
      </c>
    </row>
    <row r="484" spans="1:9" x14ac:dyDescent="0.3">
      <c r="A484" s="31" t="s">
        <v>1660</v>
      </c>
      <c r="B484" s="31" t="str">
        <f t="shared" si="7"/>
        <v>Digitalizaciones de la institución [Museo Nacional de Arte Romano]</v>
      </c>
      <c r="C484" s="31" t="s">
        <v>38</v>
      </c>
      <c r="D484" s="31" t="s">
        <v>854</v>
      </c>
      <c r="E484" s="31" t="s">
        <v>163</v>
      </c>
      <c r="F484" s="31" t="s">
        <v>115</v>
      </c>
      <c r="G484" s="30" t="s">
        <v>18</v>
      </c>
      <c r="H484" s="30" t="s">
        <v>87</v>
      </c>
      <c r="I484" s="30" t="s">
        <v>2115</v>
      </c>
    </row>
    <row r="485" spans="1:9" x14ac:dyDescent="0.3">
      <c r="A485" s="31" t="s">
        <v>1661</v>
      </c>
      <c r="B485" s="31" t="str">
        <f t="shared" si="7"/>
        <v>Digitalizaciones de la institución [Museo Nacional de Artes Decorativas]</v>
      </c>
      <c r="C485" s="31" t="s">
        <v>38</v>
      </c>
      <c r="D485" s="31" t="s">
        <v>854</v>
      </c>
      <c r="E485" s="31" t="s">
        <v>163</v>
      </c>
      <c r="F485" s="31" t="s">
        <v>115</v>
      </c>
      <c r="G485" s="30" t="s">
        <v>93</v>
      </c>
      <c r="H485" s="30" t="s">
        <v>6</v>
      </c>
      <c r="I485" s="30" t="s">
        <v>6</v>
      </c>
    </row>
    <row r="486" spans="1:9" x14ac:dyDescent="0.3">
      <c r="A486" s="31" t="s">
        <v>1662</v>
      </c>
      <c r="B486" s="31" t="str">
        <f t="shared" si="7"/>
        <v>Digitalizaciones de la institución [Museo Nacional de Cerámica y de las Artes Suntuarias González Martí]</v>
      </c>
      <c r="C486" s="31" t="s">
        <v>38</v>
      </c>
      <c r="D486" s="31" t="s">
        <v>854</v>
      </c>
      <c r="E486" s="31" t="s">
        <v>163</v>
      </c>
      <c r="F486" s="31" t="s">
        <v>115</v>
      </c>
      <c r="G486" s="30" t="s">
        <v>611</v>
      </c>
      <c r="H486" s="30" t="s">
        <v>11</v>
      </c>
      <c r="I486" s="30" t="s">
        <v>11</v>
      </c>
    </row>
    <row r="487" spans="1:9" x14ac:dyDescent="0.3">
      <c r="A487" s="31" t="s">
        <v>1663</v>
      </c>
      <c r="B487" s="31" t="str">
        <f t="shared" si="7"/>
        <v>Digitalizaciones de la institución [Museo Nacional de Escultura]</v>
      </c>
      <c r="C487" s="31" t="s">
        <v>38</v>
      </c>
      <c r="D487" s="31" t="s">
        <v>854</v>
      </c>
      <c r="E487" s="31" t="s">
        <v>163</v>
      </c>
      <c r="F487" s="31" t="s">
        <v>115</v>
      </c>
      <c r="G487" s="30" t="s">
        <v>9</v>
      </c>
      <c r="H487" s="30" t="s">
        <v>78</v>
      </c>
      <c r="I487" s="30" t="s">
        <v>78</v>
      </c>
    </row>
    <row r="488" spans="1:9" x14ac:dyDescent="0.3">
      <c r="A488" s="31" t="s">
        <v>773</v>
      </c>
      <c r="B488" s="31" t="str">
        <f t="shared" si="7"/>
        <v>Digitalizaciones de la institución [Museo Nacional del Romanticismo]</v>
      </c>
      <c r="C488" s="31" t="s">
        <v>38</v>
      </c>
      <c r="D488" s="31" t="s">
        <v>854</v>
      </c>
      <c r="E488" s="31" t="s">
        <v>163</v>
      </c>
      <c r="F488" s="31" t="s">
        <v>115</v>
      </c>
      <c r="G488" s="30" t="s">
        <v>93</v>
      </c>
      <c r="H488" s="30" t="s">
        <v>6</v>
      </c>
      <c r="I488" s="30" t="s">
        <v>6</v>
      </c>
    </row>
    <row r="489" spans="1:9" ht="28.8" x14ac:dyDescent="0.3">
      <c r="A489" s="31" t="s">
        <v>1664</v>
      </c>
      <c r="B489" s="31" t="str">
        <f t="shared" si="7"/>
        <v>Digitalizaciones de la institución [Museo Nacional del Teatro]</v>
      </c>
      <c r="C489" s="31" t="s">
        <v>38</v>
      </c>
      <c r="D489" s="31" t="s">
        <v>854</v>
      </c>
      <c r="E489" s="31" t="s">
        <v>163</v>
      </c>
      <c r="F489" s="31" t="s">
        <v>115</v>
      </c>
      <c r="G489" s="30" t="s">
        <v>15</v>
      </c>
      <c r="H489" s="30" t="s">
        <v>67</v>
      </c>
      <c r="I489" s="30" t="s">
        <v>2116</v>
      </c>
    </row>
    <row r="490" spans="1:9" x14ac:dyDescent="0.3">
      <c r="A490" s="31" t="s">
        <v>1665</v>
      </c>
      <c r="B490" s="31" t="str">
        <f t="shared" si="7"/>
        <v>Digitalizaciones de la institución [Museo Naval]</v>
      </c>
      <c r="C490" s="31" t="s">
        <v>38</v>
      </c>
      <c r="D490" s="31" t="s">
        <v>854</v>
      </c>
      <c r="E490" s="31" t="s">
        <v>163</v>
      </c>
      <c r="F490" s="31" t="s">
        <v>115</v>
      </c>
      <c r="G490" s="30" t="s">
        <v>93</v>
      </c>
      <c r="H490" s="30" t="s">
        <v>6</v>
      </c>
      <c r="I490" s="30" t="s">
        <v>6</v>
      </c>
    </row>
    <row r="491" spans="1:9" x14ac:dyDescent="0.3">
      <c r="A491" s="31" t="s">
        <v>1666</v>
      </c>
      <c r="B491" s="31" t="str">
        <f t="shared" si="7"/>
        <v>Digitalizaciones de la institución [Museo Sefardí]</v>
      </c>
      <c r="C491" s="31" t="s">
        <v>38</v>
      </c>
      <c r="D491" s="31" t="s">
        <v>854</v>
      </c>
      <c r="E491" s="31" t="s">
        <v>163</v>
      </c>
      <c r="F491" s="31" t="s">
        <v>115</v>
      </c>
      <c r="G491" s="30" t="s">
        <v>15</v>
      </c>
      <c r="H491" s="30" t="s">
        <v>70</v>
      </c>
      <c r="I491" s="30" t="s">
        <v>70</v>
      </c>
    </row>
    <row r="492" spans="1:9" x14ac:dyDescent="0.3">
      <c r="A492" s="31" t="s">
        <v>776</v>
      </c>
      <c r="B492" s="31" t="str">
        <f t="shared" si="7"/>
        <v>Digitalizaciones de la institución [Museo Sorolla]</v>
      </c>
      <c r="C492" s="31" t="s">
        <v>38</v>
      </c>
      <c r="D492" s="31" t="s">
        <v>854</v>
      </c>
      <c r="E492" s="31" t="s">
        <v>163</v>
      </c>
      <c r="F492" s="31" t="s">
        <v>115</v>
      </c>
      <c r="G492" s="30" t="s">
        <v>93</v>
      </c>
      <c r="H492" s="30" t="s">
        <v>6</v>
      </c>
      <c r="I492" s="30" t="s">
        <v>6</v>
      </c>
    </row>
    <row r="493" spans="1:9" ht="28.8" x14ac:dyDescent="0.3">
      <c r="A493" s="30" t="s">
        <v>1667</v>
      </c>
      <c r="B493" s="31" t="str">
        <f t="shared" si="7"/>
        <v>Digitalizaciones de la institución [Museo de Altamira]</v>
      </c>
      <c r="C493" s="31" t="s">
        <v>38</v>
      </c>
      <c r="D493" s="31" t="s">
        <v>854</v>
      </c>
      <c r="E493" s="31" t="s">
        <v>163</v>
      </c>
      <c r="F493" s="31" t="s">
        <v>115</v>
      </c>
      <c r="G493" s="30" t="s">
        <v>3</v>
      </c>
      <c r="H493" s="30" t="s">
        <v>3</v>
      </c>
      <c r="I493" s="30" t="s">
        <v>488</v>
      </c>
    </row>
    <row r="494" spans="1:9" x14ac:dyDescent="0.3">
      <c r="A494" s="30" t="s">
        <v>1668</v>
      </c>
      <c r="B494" s="31" t="str">
        <f t="shared" si="7"/>
        <v>Digitalizaciones de la institución [Museo de América]</v>
      </c>
      <c r="C494" s="31" t="s">
        <v>38</v>
      </c>
      <c r="D494" s="31" t="s">
        <v>854</v>
      </c>
      <c r="E494" s="31" t="s">
        <v>163</v>
      </c>
      <c r="F494" s="31" t="s">
        <v>115</v>
      </c>
      <c r="G494" s="30" t="s">
        <v>93</v>
      </c>
      <c r="H494" s="30" t="s">
        <v>6</v>
      </c>
      <c r="I494" s="30" t="s">
        <v>6</v>
      </c>
    </row>
    <row r="495" spans="1:9" ht="43.2" x14ac:dyDescent="0.3">
      <c r="A495" s="30" t="s">
        <v>677</v>
      </c>
      <c r="B495" s="31" t="str">
        <f t="shared" si="7"/>
        <v>Digitalizaciones de la institución [Museo de las Peregrinaciones y de Santiago]</v>
      </c>
      <c r="C495" s="31" t="s">
        <v>38</v>
      </c>
      <c r="D495" s="31" t="s">
        <v>854</v>
      </c>
      <c r="E495" s="31" t="s">
        <v>163</v>
      </c>
      <c r="F495" s="31" t="s">
        <v>115</v>
      </c>
      <c r="G495" s="30" t="s">
        <v>2</v>
      </c>
      <c r="H495" s="30" t="s">
        <v>89</v>
      </c>
      <c r="I495" s="30" t="s">
        <v>139</v>
      </c>
    </row>
    <row r="496" spans="1:9" x14ac:dyDescent="0.3">
      <c r="A496" s="30" t="s">
        <v>570</v>
      </c>
      <c r="B496" s="31" t="str">
        <f t="shared" si="7"/>
        <v>Digitalizaciones de la institución [Museo del Ferrocarril]</v>
      </c>
      <c r="C496" s="31" t="s">
        <v>38</v>
      </c>
      <c r="D496" s="31" t="s">
        <v>854</v>
      </c>
      <c r="E496" s="31" t="s">
        <v>163</v>
      </c>
      <c r="F496" s="31" t="s">
        <v>115</v>
      </c>
      <c r="G496" s="30" t="s">
        <v>18</v>
      </c>
      <c r="H496" s="30" t="s">
        <v>88</v>
      </c>
      <c r="I496" s="30" t="s">
        <v>2065</v>
      </c>
    </row>
    <row r="497" spans="1:9" x14ac:dyDescent="0.3">
      <c r="A497" s="30" t="s">
        <v>772</v>
      </c>
      <c r="B497" s="31" t="str">
        <f t="shared" si="7"/>
        <v>Digitalizaciones de la institución [Museo del Greco]</v>
      </c>
      <c r="C497" s="31" t="s">
        <v>38</v>
      </c>
      <c r="D497" s="31" t="s">
        <v>854</v>
      </c>
      <c r="E497" s="31" t="s">
        <v>163</v>
      </c>
      <c r="F497" s="31" t="s">
        <v>115</v>
      </c>
      <c r="G497" s="30" t="s">
        <v>15</v>
      </c>
      <c r="H497" s="30" t="s">
        <v>70</v>
      </c>
      <c r="I497" s="30" t="s">
        <v>70</v>
      </c>
    </row>
    <row r="498" spans="1:9" x14ac:dyDescent="0.3">
      <c r="A498" s="30" t="s">
        <v>571</v>
      </c>
      <c r="B498" s="31" t="str">
        <f t="shared" si="7"/>
        <v>Digitalizaciones de la institución [Museo del Pueblo de Asturias]</v>
      </c>
      <c r="C498" s="31" t="s">
        <v>38</v>
      </c>
      <c r="D498" s="31" t="s">
        <v>854</v>
      </c>
      <c r="E498" s="31" t="s">
        <v>163</v>
      </c>
      <c r="F498" s="31" t="s">
        <v>115</v>
      </c>
      <c r="G498" s="30" t="s">
        <v>63</v>
      </c>
      <c r="H498" s="30" t="s">
        <v>8</v>
      </c>
      <c r="I498" s="30" t="s">
        <v>346</v>
      </c>
    </row>
    <row r="499" spans="1:9" x14ac:dyDescent="0.3">
      <c r="A499" s="30" t="s">
        <v>1669</v>
      </c>
      <c r="B499" s="31" t="str">
        <f t="shared" si="7"/>
        <v>Digitalizaciones de la institución [Museo del Traje]</v>
      </c>
      <c r="C499" s="31" t="s">
        <v>38</v>
      </c>
      <c r="D499" s="31" t="s">
        <v>854</v>
      </c>
      <c r="E499" s="31" t="s">
        <v>163</v>
      </c>
      <c r="F499" s="31" t="s">
        <v>115</v>
      </c>
      <c r="G499" s="30" t="s">
        <v>93</v>
      </c>
      <c r="H499" s="30" t="s">
        <v>6</v>
      </c>
      <c r="I499" s="30" t="s">
        <v>6</v>
      </c>
    </row>
    <row r="500" spans="1:9" x14ac:dyDescent="0.3">
      <c r="A500" s="30" t="s">
        <v>1465</v>
      </c>
      <c r="B500" s="31" t="str">
        <f t="shared" si="7"/>
        <v>Digitalizaciones de la institución [Orquesta Sinfónica de Madrid]</v>
      </c>
      <c r="C500" s="31" t="s">
        <v>1467</v>
      </c>
      <c r="D500" s="31" t="s">
        <v>854</v>
      </c>
      <c r="E500" s="31" t="s">
        <v>163</v>
      </c>
      <c r="F500" s="31" t="s">
        <v>115</v>
      </c>
      <c r="G500" s="30" t="s">
        <v>93</v>
      </c>
      <c r="H500" s="30" t="s">
        <v>6</v>
      </c>
      <c r="I500" s="30" t="s">
        <v>6</v>
      </c>
    </row>
    <row r="501" spans="1:9" x14ac:dyDescent="0.3">
      <c r="A501" s="30" t="s">
        <v>232</v>
      </c>
      <c r="B501" s="31" t="str">
        <f t="shared" si="7"/>
        <v>Digitalizaciones de la institución [Real Academia Nacional de Farmacia]</v>
      </c>
      <c r="C501" s="31" t="s">
        <v>41</v>
      </c>
      <c r="D501" s="31" t="s">
        <v>854</v>
      </c>
      <c r="E501" s="31" t="s">
        <v>163</v>
      </c>
      <c r="F501" s="31" t="s">
        <v>115</v>
      </c>
      <c r="G501" s="30" t="s">
        <v>93</v>
      </c>
      <c r="H501" s="30" t="s">
        <v>6</v>
      </c>
      <c r="I501" s="30" t="s">
        <v>6</v>
      </c>
    </row>
    <row r="502" spans="1:9" x14ac:dyDescent="0.3">
      <c r="A502" s="30" t="s">
        <v>1670</v>
      </c>
      <c r="B502" s="31" t="str">
        <f t="shared" si="7"/>
        <v>Digitalizaciones de la institución [Real Academia de Jurisprudencia y Legislación]</v>
      </c>
      <c r="C502" s="31" t="s">
        <v>41</v>
      </c>
      <c r="D502" s="31" t="s">
        <v>854</v>
      </c>
      <c r="E502" s="31" t="s">
        <v>163</v>
      </c>
      <c r="F502" s="31" t="s">
        <v>115</v>
      </c>
      <c r="G502" s="30" t="s">
        <v>93</v>
      </c>
      <c r="H502" s="30" t="s">
        <v>6</v>
      </c>
      <c r="I502" s="30" t="s">
        <v>6</v>
      </c>
    </row>
    <row r="503" spans="1:9" x14ac:dyDescent="0.3">
      <c r="A503" s="30" t="s">
        <v>226</v>
      </c>
      <c r="B503" s="31" t="str">
        <f t="shared" si="7"/>
        <v>Digitalizaciones de la institución [Real Academia de la Historia]</v>
      </c>
      <c r="C503" s="31" t="s">
        <v>41</v>
      </c>
      <c r="D503" s="31" t="s">
        <v>854</v>
      </c>
      <c r="E503" s="31" t="s">
        <v>163</v>
      </c>
      <c r="F503" s="31" t="s">
        <v>115</v>
      </c>
      <c r="G503" s="30" t="s">
        <v>93</v>
      </c>
      <c r="H503" s="30" t="s">
        <v>6</v>
      </c>
      <c r="I503" s="30" t="s">
        <v>6</v>
      </c>
    </row>
    <row r="504" spans="1:9" ht="28.8" x14ac:dyDescent="0.3">
      <c r="A504" s="30" t="s">
        <v>1978</v>
      </c>
      <c r="B504" s="31" t="str">
        <f t="shared" si="7"/>
        <v>Digitalizaciones de la institución [Principado de Asturias. Real Instituto de Estudios Asturianos (RIDEA)]</v>
      </c>
      <c r="C504" s="31" t="s">
        <v>1882</v>
      </c>
      <c r="D504" s="31" t="s">
        <v>854</v>
      </c>
      <c r="E504" s="31" t="s">
        <v>163</v>
      </c>
      <c r="F504" s="31" t="s">
        <v>115</v>
      </c>
      <c r="G504" s="30" t="s">
        <v>63</v>
      </c>
      <c r="H504" s="30" t="s">
        <v>8</v>
      </c>
      <c r="I504" s="30" t="s">
        <v>290</v>
      </c>
    </row>
    <row r="505" spans="1:9" ht="28.8" x14ac:dyDescent="0.3">
      <c r="A505" s="30" t="s">
        <v>1979</v>
      </c>
      <c r="B505" s="31" t="str">
        <f t="shared" si="7"/>
        <v>Digitalizaciones de la institución [ Observatorio de la Armada (San Fernando)]</v>
      </c>
      <c r="C505" s="31" t="s">
        <v>1881</v>
      </c>
      <c r="D505" s="31" t="s">
        <v>854</v>
      </c>
      <c r="E505" s="31" t="s">
        <v>163</v>
      </c>
      <c r="F505" s="31" t="s">
        <v>115</v>
      </c>
      <c r="G505" s="30" t="s">
        <v>4</v>
      </c>
      <c r="H505" s="30" t="s">
        <v>53</v>
      </c>
      <c r="I505" s="30" t="s">
        <v>2064</v>
      </c>
    </row>
    <row r="506" spans="1:9" x14ac:dyDescent="0.3">
      <c r="A506" s="30" t="s">
        <v>1671</v>
      </c>
      <c r="B506" s="31" t="str">
        <f t="shared" si="7"/>
        <v>Digitalizaciones de la institución [Registro de la Propiedad intelectual]</v>
      </c>
      <c r="C506" s="31" t="s">
        <v>1881</v>
      </c>
      <c r="D506" s="31" t="s">
        <v>854</v>
      </c>
      <c r="E506" s="31" t="s">
        <v>163</v>
      </c>
      <c r="F506" s="31" t="s">
        <v>115</v>
      </c>
      <c r="G506" s="30" t="s">
        <v>93</v>
      </c>
      <c r="H506" s="30" t="s">
        <v>6</v>
      </c>
      <c r="I506" s="30" t="s">
        <v>6</v>
      </c>
    </row>
    <row r="507" spans="1:9" x14ac:dyDescent="0.3">
      <c r="A507" s="30" t="s">
        <v>803</v>
      </c>
      <c r="B507" s="31" t="str">
        <f t="shared" si="7"/>
        <v>Digitalizaciones de la institución [Universidad Autónoma de Barcelona]</v>
      </c>
      <c r="C507" s="31" t="s">
        <v>44</v>
      </c>
      <c r="D507" s="31" t="s">
        <v>854</v>
      </c>
      <c r="E507" s="31" t="s">
        <v>163</v>
      </c>
      <c r="F507" s="31" t="s">
        <v>115</v>
      </c>
      <c r="G507" s="30" t="s">
        <v>16</v>
      </c>
      <c r="H507" s="30" t="s">
        <v>80</v>
      </c>
      <c r="I507" s="30" t="s">
        <v>2137</v>
      </c>
    </row>
    <row r="508" spans="1:9" x14ac:dyDescent="0.3">
      <c r="A508" s="30" t="s">
        <v>1672</v>
      </c>
      <c r="B508" s="31" t="str">
        <f t="shared" si="7"/>
        <v>Digitalizaciones de la institución [Universidad Carlos III]</v>
      </c>
      <c r="C508" s="31" t="s">
        <v>44</v>
      </c>
      <c r="D508" s="31" t="s">
        <v>854</v>
      </c>
      <c r="E508" s="31" t="s">
        <v>163</v>
      </c>
      <c r="F508" s="31" t="s">
        <v>115</v>
      </c>
      <c r="G508" s="30" t="s">
        <v>93</v>
      </c>
      <c r="H508" s="30" t="s">
        <v>6</v>
      </c>
      <c r="I508" s="30" t="s">
        <v>2121</v>
      </c>
    </row>
    <row r="509" spans="1:9" x14ac:dyDescent="0.3">
      <c r="A509" s="30" t="s">
        <v>757</v>
      </c>
      <c r="B509" s="31" t="str">
        <f t="shared" si="7"/>
        <v>Digitalizaciones de la institución [Universidad Complutense de Madrid]</v>
      </c>
      <c r="C509" s="31" t="s">
        <v>44</v>
      </c>
      <c r="D509" s="31" t="s">
        <v>854</v>
      </c>
      <c r="E509" s="31" t="s">
        <v>163</v>
      </c>
      <c r="F509" s="31" t="s">
        <v>115</v>
      </c>
      <c r="G509" s="30" t="s">
        <v>93</v>
      </c>
      <c r="H509" s="30" t="s">
        <v>6</v>
      </c>
      <c r="I509" s="30" t="s">
        <v>6</v>
      </c>
    </row>
    <row r="510" spans="1:9" ht="28.8" x14ac:dyDescent="0.3">
      <c r="A510" s="30" t="s">
        <v>1673</v>
      </c>
      <c r="B510" s="31" t="str">
        <f t="shared" si="7"/>
        <v>Digitalizaciones de la institución [Universidad Jaime I]</v>
      </c>
      <c r="C510" s="31" t="s">
        <v>44</v>
      </c>
      <c r="D510" s="31" t="s">
        <v>854</v>
      </c>
      <c r="E510" s="31" t="s">
        <v>163</v>
      </c>
      <c r="F510" s="31" t="s">
        <v>115</v>
      </c>
      <c r="G510" s="30" t="s">
        <v>611</v>
      </c>
      <c r="H510" s="30" t="s">
        <v>86</v>
      </c>
      <c r="I510" s="30" t="s">
        <v>498</v>
      </c>
    </row>
    <row r="511" spans="1:9" x14ac:dyDescent="0.3">
      <c r="A511" s="30" t="s">
        <v>1674</v>
      </c>
      <c r="B511" s="31" t="str">
        <f t="shared" ref="B511:B573" si="8">"Digitalizaciones de la institución [" &amp; A511 &amp; "]"</f>
        <v>Digitalizaciones de la institución [Universidad Nacional de Educación a Distancia (UNED)]</v>
      </c>
      <c r="C511" s="31" t="s">
        <v>44</v>
      </c>
      <c r="D511" s="31" t="s">
        <v>854</v>
      </c>
      <c r="E511" s="31" t="s">
        <v>163</v>
      </c>
      <c r="F511" s="31" t="s">
        <v>115</v>
      </c>
      <c r="G511" s="30" t="s">
        <v>93</v>
      </c>
      <c r="H511" s="30" t="s">
        <v>6</v>
      </c>
      <c r="I511" s="30" t="s">
        <v>6</v>
      </c>
    </row>
    <row r="512" spans="1:9" x14ac:dyDescent="0.3">
      <c r="A512" s="30" t="s">
        <v>1675</v>
      </c>
      <c r="B512" s="31" t="str">
        <f t="shared" si="8"/>
        <v>Digitalizaciones de la institución [Universidad Politécnica de Cataluña]</v>
      </c>
      <c r="C512" s="31" t="s">
        <v>44</v>
      </c>
      <c r="D512" s="31" t="s">
        <v>854</v>
      </c>
      <c r="E512" s="31" t="s">
        <v>163</v>
      </c>
      <c r="F512" s="31" t="s">
        <v>115</v>
      </c>
      <c r="G512" s="30" t="s">
        <v>16</v>
      </c>
      <c r="H512" s="30" t="s">
        <v>80</v>
      </c>
      <c r="I512" s="30" t="s">
        <v>80</v>
      </c>
    </row>
    <row r="513" spans="1:9" x14ac:dyDescent="0.3">
      <c r="A513" s="30" t="s">
        <v>1676</v>
      </c>
      <c r="B513" s="31" t="str">
        <f t="shared" si="8"/>
        <v>Digitalizaciones de la institución [Universidad Politécnica de Madrid]</v>
      </c>
      <c r="C513" s="31" t="s">
        <v>44</v>
      </c>
      <c r="D513" s="31" t="s">
        <v>854</v>
      </c>
      <c r="E513" s="31" t="s">
        <v>163</v>
      </c>
      <c r="F513" s="31" t="s">
        <v>115</v>
      </c>
      <c r="G513" s="30" t="s">
        <v>93</v>
      </c>
      <c r="H513" s="30" t="s">
        <v>6</v>
      </c>
      <c r="I513" s="30" t="s">
        <v>6</v>
      </c>
    </row>
    <row r="514" spans="1:9" ht="28.8" x14ac:dyDescent="0.3">
      <c r="A514" s="30" t="s">
        <v>1677</v>
      </c>
      <c r="B514" s="31" t="str">
        <f t="shared" si="8"/>
        <v>Digitalizaciones de la institución [Universidad de Alcalá de Henares]</v>
      </c>
      <c r="C514" s="31" t="s">
        <v>44</v>
      </c>
      <c r="D514" s="31" t="s">
        <v>854</v>
      </c>
      <c r="E514" s="31" t="s">
        <v>163</v>
      </c>
      <c r="F514" s="31" t="s">
        <v>115</v>
      </c>
      <c r="G514" s="30" t="s">
        <v>93</v>
      </c>
      <c r="H514" s="30" t="s">
        <v>6</v>
      </c>
      <c r="I514" s="30" t="s">
        <v>2062</v>
      </c>
    </row>
    <row r="515" spans="1:9" x14ac:dyDescent="0.3">
      <c r="A515" s="30" t="s">
        <v>1678</v>
      </c>
      <c r="B515" s="31" t="str">
        <f t="shared" si="8"/>
        <v>Digitalizaciones de la institución [Universidad de Barcelona]</v>
      </c>
      <c r="C515" s="31" t="s">
        <v>44</v>
      </c>
      <c r="D515" s="31" t="s">
        <v>854</v>
      </c>
      <c r="E515" s="31" t="s">
        <v>163</v>
      </c>
      <c r="F515" s="31" t="s">
        <v>115</v>
      </c>
      <c r="G515" s="30" t="s">
        <v>16</v>
      </c>
      <c r="H515" s="30" t="s">
        <v>80</v>
      </c>
      <c r="I515" s="30" t="s">
        <v>80</v>
      </c>
    </row>
    <row r="516" spans="1:9" x14ac:dyDescent="0.3">
      <c r="A516" s="30" t="s">
        <v>758</v>
      </c>
      <c r="B516" s="31" t="str">
        <f t="shared" si="8"/>
        <v>Digitalizaciones de la institución [Universidad de Cádiz]</v>
      </c>
      <c r="C516" s="31" t="s">
        <v>44</v>
      </c>
      <c r="D516" s="31" t="s">
        <v>854</v>
      </c>
      <c r="E516" s="31" t="s">
        <v>163</v>
      </c>
      <c r="F516" s="31" t="s">
        <v>115</v>
      </c>
      <c r="G516" s="30" t="s">
        <v>4</v>
      </c>
      <c r="H516" s="30" t="s">
        <v>53</v>
      </c>
      <c r="I516" s="30" t="s">
        <v>2061</v>
      </c>
    </row>
    <row r="517" spans="1:9" x14ac:dyDescent="0.3">
      <c r="A517" s="30" t="s">
        <v>1679</v>
      </c>
      <c r="B517" s="31" t="str">
        <f t="shared" si="8"/>
        <v>Digitalizaciones de la institución [Universidad de Córdoba]</v>
      </c>
      <c r="C517" s="31" t="s">
        <v>44</v>
      </c>
      <c r="D517" s="31" t="s">
        <v>854</v>
      </c>
      <c r="E517" s="31" t="s">
        <v>163</v>
      </c>
      <c r="F517" s="31" t="s">
        <v>115</v>
      </c>
      <c r="G517" s="30" t="s">
        <v>4</v>
      </c>
      <c r="H517" s="30" t="s">
        <v>54</v>
      </c>
      <c r="I517" s="30" t="s">
        <v>54</v>
      </c>
    </row>
    <row r="518" spans="1:9" x14ac:dyDescent="0.3">
      <c r="A518" s="30" t="s">
        <v>1680</v>
      </c>
      <c r="B518" s="31" t="str">
        <f t="shared" si="8"/>
        <v>Digitalizaciones de la institución [Universidad de Granada]</v>
      </c>
      <c r="C518" s="31" t="s">
        <v>44</v>
      </c>
      <c r="D518" s="31" t="s">
        <v>854</v>
      </c>
      <c r="E518" s="31" t="s">
        <v>163</v>
      </c>
      <c r="F518" s="31" t="s">
        <v>115</v>
      </c>
      <c r="G518" s="30" t="s">
        <v>4</v>
      </c>
      <c r="H518" s="30" t="s">
        <v>55</v>
      </c>
      <c r="I518" s="30" t="s">
        <v>55</v>
      </c>
    </row>
    <row r="519" spans="1:9" x14ac:dyDescent="0.3">
      <c r="A519" s="30" t="s">
        <v>791</v>
      </c>
      <c r="B519" s="31" t="str">
        <f t="shared" si="8"/>
        <v>Digitalizaciones de la institución [Universidad de Huelva]</v>
      </c>
      <c r="C519" s="31" t="s">
        <v>44</v>
      </c>
      <c r="D519" s="31" t="s">
        <v>854</v>
      </c>
      <c r="E519" s="31" t="s">
        <v>163</v>
      </c>
      <c r="F519" s="31" t="s">
        <v>115</v>
      </c>
      <c r="G519" s="30" t="s">
        <v>4</v>
      </c>
      <c r="H519" s="30" t="s">
        <v>56</v>
      </c>
      <c r="I519" s="30" t="s">
        <v>56</v>
      </c>
    </row>
    <row r="520" spans="1:9" x14ac:dyDescent="0.3">
      <c r="A520" s="30" t="s">
        <v>211</v>
      </c>
      <c r="B520" s="31" t="str">
        <f t="shared" si="8"/>
        <v>Digitalizaciones de la institución [Universidad de La Laguna]</v>
      </c>
      <c r="C520" s="31" t="s">
        <v>44</v>
      </c>
      <c r="D520" s="31" t="s">
        <v>854</v>
      </c>
      <c r="E520" s="31" t="s">
        <v>163</v>
      </c>
      <c r="F520" s="31" t="s">
        <v>115</v>
      </c>
      <c r="G520" s="30" t="s">
        <v>20</v>
      </c>
      <c r="H520" s="30" t="s">
        <v>65</v>
      </c>
      <c r="I520" s="30" t="s">
        <v>1568</v>
      </c>
    </row>
    <row r="521" spans="1:9" x14ac:dyDescent="0.3">
      <c r="A521" s="30" t="s">
        <v>784</v>
      </c>
      <c r="B521" s="31" t="str">
        <f t="shared" si="8"/>
        <v>Digitalizaciones de la institución [Universidad de Lleida]</v>
      </c>
      <c r="C521" s="31" t="s">
        <v>44</v>
      </c>
      <c r="D521" s="31" t="s">
        <v>854</v>
      </c>
      <c r="E521" s="31" t="s">
        <v>163</v>
      </c>
      <c r="F521" s="31" t="s">
        <v>115</v>
      </c>
      <c r="G521" s="30" t="s">
        <v>16</v>
      </c>
      <c r="H521" s="30" t="s">
        <v>82</v>
      </c>
      <c r="I521" s="30" t="s">
        <v>82</v>
      </c>
    </row>
    <row r="522" spans="1:9" x14ac:dyDescent="0.3">
      <c r="A522" s="30" t="s">
        <v>762</v>
      </c>
      <c r="B522" s="31" t="str">
        <f t="shared" si="8"/>
        <v>Digitalizaciones de la institución [Universidad de Navarra]</v>
      </c>
      <c r="C522" s="31" t="s">
        <v>44</v>
      </c>
      <c r="D522" s="31" t="s">
        <v>854</v>
      </c>
      <c r="E522" s="31" t="s">
        <v>163</v>
      </c>
      <c r="F522" s="31" t="s">
        <v>115</v>
      </c>
      <c r="G522" s="30" t="s">
        <v>95</v>
      </c>
      <c r="H522" s="30" t="s">
        <v>7</v>
      </c>
      <c r="I522" s="30" t="s">
        <v>381</v>
      </c>
    </row>
    <row r="523" spans="1:9" x14ac:dyDescent="0.3">
      <c r="A523" s="30" t="s">
        <v>1555</v>
      </c>
      <c r="B523" s="31" t="str">
        <f t="shared" si="8"/>
        <v>Digitalizaciones de la institución [Universidad de Oviedo]</v>
      </c>
      <c r="C523" s="31" t="s">
        <v>44</v>
      </c>
      <c r="D523" s="31" t="s">
        <v>854</v>
      </c>
      <c r="E523" s="31" t="s">
        <v>163</v>
      </c>
      <c r="F523" s="31" t="s">
        <v>115</v>
      </c>
      <c r="G523" s="30" t="s">
        <v>63</v>
      </c>
      <c r="H523" s="30" t="s">
        <v>8</v>
      </c>
      <c r="I523" s="30" t="s">
        <v>290</v>
      </c>
    </row>
    <row r="524" spans="1:9" ht="28.8" x14ac:dyDescent="0.3">
      <c r="A524" s="30" t="s">
        <v>1681</v>
      </c>
      <c r="B524" s="31" t="str">
        <f t="shared" si="8"/>
        <v>Digitalizaciones de la institución [Universidad de Salamanca]</v>
      </c>
      <c r="C524" s="31" t="s">
        <v>44</v>
      </c>
      <c r="D524" s="31" t="s">
        <v>854</v>
      </c>
      <c r="E524" s="31" t="s">
        <v>163</v>
      </c>
      <c r="F524" s="31" t="s">
        <v>115</v>
      </c>
      <c r="G524" s="30" t="s">
        <v>9</v>
      </c>
      <c r="H524" s="30" t="s">
        <v>75</v>
      </c>
      <c r="I524" s="30" t="s">
        <v>75</v>
      </c>
    </row>
    <row r="525" spans="1:9" ht="43.2" x14ac:dyDescent="0.3">
      <c r="A525" s="30" t="s">
        <v>681</v>
      </c>
      <c r="B525" s="31" t="str">
        <f t="shared" si="8"/>
        <v>Digitalizaciones de la institución [Universidad de Santiago de Compostela]</v>
      </c>
      <c r="C525" s="31" t="s">
        <v>44</v>
      </c>
      <c r="D525" s="31" t="s">
        <v>854</v>
      </c>
      <c r="E525" s="31" t="s">
        <v>163</v>
      </c>
      <c r="F525" s="31" t="s">
        <v>115</v>
      </c>
      <c r="G525" s="30" t="s">
        <v>2</v>
      </c>
      <c r="H525" s="30" t="s">
        <v>89</v>
      </c>
      <c r="I525" s="30" t="s">
        <v>139</v>
      </c>
    </row>
    <row r="526" spans="1:9" x14ac:dyDescent="0.3">
      <c r="A526" s="30" t="s">
        <v>763</v>
      </c>
      <c r="B526" s="31" t="str">
        <f t="shared" si="8"/>
        <v>Digitalizaciones de la institución [Universidad de Sevilla]</v>
      </c>
      <c r="C526" s="31" t="s">
        <v>44</v>
      </c>
      <c r="D526" s="31" t="s">
        <v>854</v>
      </c>
      <c r="E526" s="31" t="s">
        <v>163</v>
      </c>
      <c r="F526" s="31" t="s">
        <v>115</v>
      </c>
      <c r="G526" s="30" t="s">
        <v>4</v>
      </c>
      <c r="H526" s="30" t="s">
        <v>59</v>
      </c>
      <c r="I526" s="30" t="s">
        <v>59</v>
      </c>
    </row>
    <row r="527" spans="1:9" x14ac:dyDescent="0.3">
      <c r="A527" s="30" t="s">
        <v>1682</v>
      </c>
      <c r="B527" s="31" t="str">
        <f t="shared" si="8"/>
        <v>Digitalizaciones de la institución [Universidad de Valencia]</v>
      </c>
      <c r="C527" s="31" t="s">
        <v>44</v>
      </c>
      <c r="D527" s="31" t="s">
        <v>854</v>
      </c>
      <c r="E527" s="31" t="s">
        <v>163</v>
      </c>
      <c r="F527" s="31" t="s">
        <v>115</v>
      </c>
      <c r="G527" s="30" t="s">
        <v>611</v>
      </c>
      <c r="H527" s="30" t="s">
        <v>11</v>
      </c>
      <c r="I527" s="30" t="s">
        <v>11</v>
      </c>
    </row>
    <row r="528" spans="1:9" x14ac:dyDescent="0.3">
      <c r="A528" s="30" t="s">
        <v>764</v>
      </c>
      <c r="B528" s="31" t="str">
        <f t="shared" si="8"/>
        <v>Digitalizaciones de la institución [Universidad de Zaragoza]</v>
      </c>
      <c r="C528" s="31" t="s">
        <v>44</v>
      </c>
      <c r="D528" s="31" t="s">
        <v>854</v>
      </c>
      <c r="E528" s="31" t="s">
        <v>163</v>
      </c>
      <c r="F528" s="31" t="s">
        <v>115</v>
      </c>
      <c r="G528" s="30" t="s">
        <v>13</v>
      </c>
      <c r="H528" s="30" t="s">
        <v>62</v>
      </c>
      <c r="I528" s="30" t="s">
        <v>62</v>
      </c>
    </row>
    <row r="529" spans="1:9" x14ac:dyDescent="0.3">
      <c r="A529" s="30" t="s">
        <v>1683</v>
      </c>
      <c r="B529" s="31" t="str">
        <f t="shared" si="8"/>
        <v>Digitalizaciones de la institución [Archivo Histórico Municipal de Antequera]</v>
      </c>
      <c r="C529" s="31" t="s">
        <v>25</v>
      </c>
      <c r="D529" s="31" t="s">
        <v>854</v>
      </c>
      <c r="E529" s="31" t="s">
        <v>1577</v>
      </c>
      <c r="F529" s="31" t="s">
        <v>115</v>
      </c>
      <c r="G529" s="30" t="s">
        <v>4</v>
      </c>
      <c r="H529" s="30" t="s">
        <v>58</v>
      </c>
      <c r="I529" s="30" t="s">
        <v>2100</v>
      </c>
    </row>
    <row r="530" spans="1:9" x14ac:dyDescent="0.3">
      <c r="A530" s="30" t="s">
        <v>1684</v>
      </c>
      <c r="B530" s="31" t="str">
        <f t="shared" si="8"/>
        <v>Digitalizaciones de la institución [Biblioteca Cánovas del Castillo]</v>
      </c>
      <c r="C530" s="31" t="s">
        <v>1897</v>
      </c>
      <c r="D530" s="31" t="s">
        <v>854</v>
      </c>
      <c r="E530" s="31" t="s">
        <v>1577</v>
      </c>
      <c r="F530" s="31" t="s">
        <v>115</v>
      </c>
      <c r="G530" s="30" t="s">
        <v>4</v>
      </c>
      <c r="H530" s="30" t="s">
        <v>58</v>
      </c>
      <c r="I530" s="30" t="s">
        <v>58</v>
      </c>
    </row>
    <row r="531" spans="1:9" x14ac:dyDescent="0.3">
      <c r="A531" s="30" t="s">
        <v>1981</v>
      </c>
      <c r="B531" s="31" t="str">
        <f t="shared" si="8"/>
        <v>Digitalizaciones de la institución [Biblioteca Pública Municipal San Zoilo de Antequera]</v>
      </c>
      <c r="C531" s="31" t="s">
        <v>2040</v>
      </c>
      <c r="D531" s="31" t="s">
        <v>854</v>
      </c>
      <c r="E531" s="31" t="s">
        <v>1577</v>
      </c>
      <c r="F531" s="31" t="s">
        <v>115</v>
      </c>
      <c r="G531" s="30" t="s">
        <v>4</v>
      </c>
      <c r="H531" s="30" t="s">
        <v>58</v>
      </c>
      <c r="I531" s="30" t="s">
        <v>2100</v>
      </c>
    </row>
    <row r="532" spans="1:9" x14ac:dyDescent="0.3">
      <c r="A532" s="30" t="s">
        <v>1685</v>
      </c>
      <c r="B532" s="31" t="str">
        <f t="shared" si="8"/>
        <v>Digitalizaciones de la institución [Sociedad Económica de Amigos del País de Málaga]</v>
      </c>
      <c r="C532" s="31" t="s">
        <v>1362</v>
      </c>
      <c r="D532" s="31" t="s">
        <v>854</v>
      </c>
      <c r="E532" s="31" t="s">
        <v>1577</v>
      </c>
      <c r="F532" s="31" t="s">
        <v>115</v>
      </c>
      <c r="G532" s="30" t="s">
        <v>4</v>
      </c>
      <c r="H532" s="30" t="s">
        <v>58</v>
      </c>
      <c r="I532" s="30" t="s">
        <v>58</v>
      </c>
    </row>
    <row r="533" spans="1:9" x14ac:dyDescent="0.3">
      <c r="A533" s="30" t="s">
        <v>1686</v>
      </c>
      <c r="B533" s="31" t="str">
        <f t="shared" si="8"/>
        <v>Digitalizaciones de la institución [Sociedad Excursionista de Málaga]</v>
      </c>
      <c r="C533" s="31" t="s">
        <v>1362</v>
      </c>
      <c r="D533" s="31" t="s">
        <v>854</v>
      </c>
      <c r="E533" s="31" t="s">
        <v>1577</v>
      </c>
      <c r="F533" s="31" t="s">
        <v>115</v>
      </c>
      <c r="G533" s="30" t="s">
        <v>4</v>
      </c>
      <c r="H533" s="30" t="s">
        <v>58</v>
      </c>
      <c r="I533" s="30" t="s">
        <v>58</v>
      </c>
    </row>
    <row r="534" spans="1:9" ht="28.8" x14ac:dyDescent="0.3">
      <c r="A534" s="30" t="s">
        <v>1626</v>
      </c>
      <c r="B534" s="31" t="str">
        <f t="shared" si="8"/>
        <v>Digitalizaciones de la institución [Agencia Española de Cooperación Internacional para el Desarrollo (AECID)]</v>
      </c>
      <c r="C534" s="31" t="s">
        <v>1881</v>
      </c>
      <c r="D534" s="31" t="s">
        <v>854</v>
      </c>
      <c r="E534" s="31" t="s">
        <v>167</v>
      </c>
      <c r="F534" s="31" t="s">
        <v>115</v>
      </c>
      <c r="G534" s="30" t="s">
        <v>93</v>
      </c>
      <c r="H534" s="30" t="s">
        <v>6</v>
      </c>
      <c r="I534" s="30" t="s">
        <v>6</v>
      </c>
    </row>
    <row r="535" spans="1:9" x14ac:dyDescent="0.3">
      <c r="A535" s="30" t="s">
        <v>1687</v>
      </c>
      <c r="B535" s="31" t="str">
        <f t="shared" si="8"/>
        <v>Digitalizaciones de la institución [Agencia Estatal de Meteorología]</v>
      </c>
      <c r="C535" s="31" t="s">
        <v>1881</v>
      </c>
      <c r="D535" s="31" t="s">
        <v>854</v>
      </c>
      <c r="E535" s="31" t="s">
        <v>167</v>
      </c>
      <c r="F535" s="31" t="s">
        <v>115</v>
      </c>
      <c r="G535" s="30" t="s">
        <v>93</v>
      </c>
      <c r="H535" s="30" t="s">
        <v>6</v>
      </c>
      <c r="I535" s="30" t="s">
        <v>6</v>
      </c>
    </row>
    <row r="536" spans="1:9" x14ac:dyDescent="0.3">
      <c r="A536" s="30" t="s">
        <v>1688</v>
      </c>
      <c r="B536" s="31" t="str">
        <f t="shared" si="8"/>
        <v>Digitalizaciones de la institución [Archivo Central de Ceuta]</v>
      </c>
      <c r="C536" s="31" t="s">
        <v>25</v>
      </c>
      <c r="D536" s="31" t="s">
        <v>854</v>
      </c>
      <c r="E536" s="31" t="s">
        <v>167</v>
      </c>
      <c r="F536" s="31" t="s">
        <v>115</v>
      </c>
      <c r="G536" s="30" t="s">
        <v>100</v>
      </c>
      <c r="H536" s="30" t="s">
        <v>100</v>
      </c>
      <c r="I536" s="30" t="s">
        <v>100</v>
      </c>
    </row>
    <row r="537" spans="1:9" x14ac:dyDescent="0.3">
      <c r="A537" s="30" t="s">
        <v>1689</v>
      </c>
      <c r="B537" s="31" t="str">
        <f t="shared" si="8"/>
        <v>Digitalizaciones de la institución [Archivo General de Navarra]</v>
      </c>
      <c r="C537" s="31" t="s">
        <v>25</v>
      </c>
      <c r="D537" s="31" t="s">
        <v>854</v>
      </c>
      <c r="E537" s="31" t="s">
        <v>167</v>
      </c>
      <c r="F537" s="31" t="s">
        <v>115</v>
      </c>
      <c r="G537" s="30" t="s">
        <v>95</v>
      </c>
      <c r="H537" s="30" t="s">
        <v>7</v>
      </c>
      <c r="I537" s="30" t="s">
        <v>381</v>
      </c>
    </row>
    <row r="538" spans="1:9" x14ac:dyDescent="0.3">
      <c r="A538" s="30" t="s">
        <v>577</v>
      </c>
      <c r="B538" s="31" t="str">
        <f t="shared" si="8"/>
        <v>Digitalizaciones de la institución [Archivo Histórico Provincial de Valladolid]</v>
      </c>
      <c r="C538" s="31" t="s">
        <v>25</v>
      </c>
      <c r="D538" s="31" t="s">
        <v>854</v>
      </c>
      <c r="E538" s="31" t="s">
        <v>167</v>
      </c>
      <c r="F538" s="31" t="s">
        <v>115</v>
      </c>
      <c r="G538" s="30" t="s">
        <v>9</v>
      </c>
      <c r="H538" s="30" t="s">
        <v>78</v>
      </c>
      <c r="I538" s="30" t="s">
        <v>78</v>
      </c>
    </row>
    <row r="539" spans="1:9" x14ac:dyDescent="0.3">
      <c r="A539" s="30" t="s">
        <v>1627</v>
      </c>
      <c r="B539" s="31" t="str">
        <f t="shared" si="8"/>
        <v>Digitalizaciones de la institución [Archivo Histórico Provincial de Zamora]</v>
      </c>
      <c r="C539" s="31" t="s">
        <v>25</v>
      </c>
      <c r="D539" s="31" t="s">
        <v>854</v>
      </c>
      <c r="E539" s="31" t="s">
        <v>167</v>
      </c>
      <c r="F539" s="31" t="s">
        <v>115</v>
      </c>
      <c r="G539" s="30" t="s">
        <v>9</v>
      </c>
      <c r="H539" s="30" t="s">
        <v>79</v>
      </c>
      <c r="I539" s="30" t="s">
        <v>79</v>
      </c>
    </row>
    <row r="540" spans="1:9" x14ac:dyDescent="0.3">
      <c r="A540" s="30" t="s">
        <v>1690</v>
      </c>
      <c r="B540" s="31" t="str">
        <f t="shared" si="8"/>
        <v>Digitalizaciones de la institución [Archivo Histórico de Gandía]</v>
      </c>
      <c r="C540" s="31" t="s">
        <v>25</v>
      </c>
      <c r="D540" s="31" t="s">
        <v>854</v>
      </c>
      <c r="E540" s="31" t="s">
        <v>167</v>
      </c>
      <c r="F540" s="31" t="s">
        <v>115</v>
      </c>
      <c r="G540" s="30" t="s">
        <v>611</v>
      </c>
      <c r="H540" s="30" t="s">
        <v>11</v>
      </c>
      <c r="I540" s="30" t="s">
        <v>2122</v>
      </c>
    </row>
    <row r="541" spans="1:9" x14ac:dyDescent="0.3">
      <c r="A541" s="30" t="s">
        <v>1591</v>
      </c>
      <c r="B541" s="31" t="str">
        <f t="shared" si="8"/>
        <v>Digitalizaciones de la institución [Archivo Municipal de Murcia]</v>
      </c>
      <c r="C541" s="31" t="s">
        <v>25</v>
      </c>
      <c r="D541" s="31" t="s">
        <v>854</v>
      </c>
      <c r="E541" s="31" t="s">
        <v>167</v>
      </c>
      <c r="F541" s="31" t="s">
        <v>115</v>
      </c>
      <c r="G541" s="30" t="s">
        <v>94</v>
      </c>
      <c r="H541" s="30" t="s">
        <v>12</v>
      </c>
      <c r="I541" s="30" t="s">
        <v>12</v>
      </c>
    </row>
    <row r="542" spans="1:9" x14ac:dyDescent="0.3">
      <c r="A542" s="30" t="s">
        <v>1691</v>
      </c>
      <c r="B542" s="31" t="str">
        <f t="shared" si="8"/>
        <v>Digitalizaciones de la institución [Archivo Municipal de Segovia]</v>
      </c>
      <c r="C542" s="31" t="s">
        <v>25</v>
      </c>
      <c r="D542" s="31" t="s">
        <v>854</v>
      </c>
      <c r="E542" s="31" t="s">
        <v>167</v>
      </c>
      <c r="F542" s="31" t="s">
        <v>115</v>
      </c>
      <c r="G542" s="30" t="s">
        <v>9</v>
      </c>
      <c r="H542" s="30" t="s">
        <v>76</v>
      </c>
      <c r="I542" s="30" t="s">
        <v>76</v>
      </c>
    </row>
    <row r="543" spans="1:9" x14ac:dyDescent="0.3">
      <c r="A543" s="30" t="s">
        <v>1692</v>
      </c>
      <c r="B543" s="31" t="str">
        <f t="shared" si="8"/>
        <v>Digitalizaciones de la institución [Archivo Municipal de Trujillo]</v>
      </c>
      <c r="C543" s="31" t="s">
        <v>25</v>
      </c>
      <c r="D543" s="31" t="s">
        <v>854</v>
      </c>
      <c r="E543" s="31" t="s">
        <v>167</v>
      </c>
      <c r="F543" s="31" t="s">
        <v>115</v>
      </c>
      <c r="G543" s="30" t="s">
        <v>18</v>
      </c>
      <c r="H543" s="30" t="s">
        <v>88</v>
      </c>
      <c r="I543" s="30" t="s">
        <v>2123</v>
      </c>
    </row>
    <row r="544" spans="1:9" x14ac:dyDescent="0.3">
      <c r="A544" s="30" t="s">
        <v>1693</v>
      </c>
      <c r="B544" s="31" t="str">
        <f t="shared" si="8"/>
        <v>Digitalizaciones de la institución [Archivo de la Diputación de Palencia]</v>
      </c>
      <c r="C544" s="31" t="s">
        <v>25</v>
      </c>
      <c r="D544" s="31" t="s">
        <v>854</v>
      </c>
      <c r="E544" s="31" t="s">
        <v>167</v>
      </c>
      <c r="F544" s="31" t="s">
        <v>115</v>
      </c>
      <c r="G544" s="30" t="s">
        <v>9</v>
      </c>
      <c r="H544" s="30" t="s">
        <v>74</v>
      </c>
      <c r="I544" s="30" t="s">
        <v>74</v>
      </c>
    </row>
    <row r="545" spans="1:9" x14ac:dyDescent="0.3">
      <c r="A545" s="30" t="s">
        <v>1694</v>
      </c>
      <c r="B545" s="31" t="str">
        <f t="shared" si="8"/>
        <v>Digitalizaciones de la institución [Arte y Parte S.L.]</v>
      </c>
      <c r="C545" s="31" t="s">
        <v>1467</v>
      </c>
      <c r="D545" s="31" t="s">
        <v>854</v>
      </c>
      <c r="E545" s="31" t="s">
        <v>167</v>
      </c>
      <c r="F545" s="31" t="s">
        <v>115</v>
      </c>
      <c r="G545" s="30" t="s">
        <v>2</v>
      </c>
      <c r="H545" s="30" t="s">
        <v>89</v>
      </c>
      <c r="I545" s="30" t="s">
        <v>89</v>
      </c>
    </row>
    <row r="546" spans="1:9" x14ac:dyDescent="0.3">
      <c r="A546" s="30" t="s">
        <v>1695</v>
      </c>
      <c r="B546" s="31" t="str">
        <f t="shared" si="8"/>
        <v>Digitalizaciones de la institución [Asociación de Directores de Escena]</v>
      </c>
      <c r="C546" s="31" t="s">
        <v>1362</v>
      </c>
      <c r="D546" s="31" t="s">
        <v>854</v>
      </c>
      <c r="E546" s="31" t="s">
        <v>167</v>
      </c>
      <c r="F546" s="31" t="s">
        <v>115</v>
      </c>
      <c r="G546" s="30" t="s">
        <v>93</v>
      </c>
      <c r="H546" s="30" t="s">
        <v>6</v>
      </c>
      <c r="I546" s="30" t="s">
        <v>6</v>
      </c>
    </row>
    <row r="547" spans="1:9" x14ac:dyDescent="0.3">
      <c r="A547" s="30" t="s">
        <v>1696</v>
      </c>
      <c r="B547" s="31" t="str">
        <f t="shared" si="8"/>
        <v>Digitalizaciones de la institución [Asociación de Prensa de A Coruña]</v>
      </c>
      <c r="C547" s="31" t="s">
        <v>1362</v>
      </c>
      <c r="D547" s="31" t="s">
        <v>854</v>
      </c>
      <c r="E547" s="31" t="s">
        <v>167</v>
      </c>
      <c r="F547" s="31" t="s">
        <v>115</v>
      </c>
      <c r="G547" s="30" t="s">
        <v>2</v>
      </c>
      <c r="H547" s="30" t="s">
        <v>89</v>
      </c>
      <c r="I547" s="30" t="s">
        <v>89</v>
      </c>
    </row>
    <row r="548" spans="1:9" x14ac:dyDescent="0.3">
      <c r="A548" s="30" t="s">
        <v>1697</v>
      </c>
      <c r="B548" s="31" t="str">
        <f t="shared" si="8"/>
        <v>Digitalizaciones de la institución [Asociación de Prensa de Granada]</v>
      </c>
      <c r="C548" s="31" t="s">
        <v>1362</v>
      </c>
      <c r="D548" s="31" t="s">
        <v>854</v>
      </c>
      <c r="E548" s="31" t="s">
        <v>167</v>
      </c>
      <c r="F548" s="31" t="s">
        <v>115</v>
      </c>
      <c r="G548" s="30" t="s">
        <v>4</v>
      </c>
      <c r="H548" s="30" t="s">
        <v>55</v>
      </c>
      <c r="I548" s="30" t="s">
        <v>55</v>
      </c>
    </row>
    <row r="549" spans="1:9" x14ac:dyDescent="0.3">
      <c r="A549" s="30" t="s">
        <v>1698</v>
      </c>
      <c r="B549" s="31" t="str">
        <f t="shared" si="8"/>
        <v>Digitalizaciones de la institución [Asociación de Prensa de Madrid]</v>
      </c>
      <c r="C549" s="31" t="s">
        <v>1362</v>
      </c>
      <c r="D549" s="31" t="s">
        <v>854</v>
      </c>
      <c r="E549" s="31" t="s">
        <v>167</v>
      </c>
      <c r="F549" s="31" t="s">
        <v>115</v>
      </c>
      <c r="G549" s="30" t="s">
        <v>93</v>
      </c>
      <c r="H549" s="30" t="s">
        <v>6</v>
      </c>
      <c r="I549" s="30" t="s">
        <v>6</v>
      </c>
    </row>
    <row r="550" spans="1:9" x14ac:dyDescent="0.3">
      <c r="A550" s="30" t="s">
        <v>1365</v>
      </c>
      <c r="B550" s="31" t="str">
        <f t="shared" si="8"/>
        <v>Digitalizaciones de la institución [Ateneo Barcelonés]</v>
      </c>
      <c r="C550" s="31" t="s">
        <v>26</v>
      </c>
      <c r="D550" s="31" t="s">
        <v>854</v>
      </c>
      <c r="E550" s="31" t="s">
        <v>167</v>
      </c>
      <c r="F550" s="31" t="s">
        <v>115</v>
      </c>
      <c r="G550" s="30" t="s">
        <v>16</v>
      </c>
      <c r="H550" s="30" t="s">
        <v>80</v>
      </c>
      <c r="I550" s="30" t="s">
        <v>80</v>
      </c>
    </row>
    <row r="551" spans="1:9" x14ac:dyDescent="0.3">
      <c r="A551" s="30" t="s">
        <v>767</v>
      </c>
      <c r="B551" s="31" t="str">
        <f t="shared" si="8"/>
        <v>Digitalizaciones de la institución [Ateneo de Madrid]</v>
      </c>
      <c r="C551" s="31" t="s">
        <v>26</v>
      </c>
      <c r="D551" s="31" t="s">
        <v>854</v>
      </c>
      <c r="E551" s="31" t="s">
        <v>167</v>
      </c>
      <c r="F551" s="31" t="s">
        <v>115</v>
      </c>
      <c r="G551" s="30" t="s">
        <v>93</v>
      </c>
      <c r="H551" s="30" t="s">
        <v>6</v>
      </c>
      <c r="I551" s="30" t="s">
        <v>6</v>
      </c>
    </row>
    <row r="552" spans="1:9" ht="28.8" x14ac:dyDescent="0.3">
      <c r="A552" s="30" t="s">
        <v>1699</v>
      </c>
      <c r="B552" s="31" t="str">
        <f t="shared" si="8"/>
        <v>Digitalizaciones de la institución [Ayuntamiento de Mallorca]</v>
      </c>
      <c r="C552" s="31" t="s">
        <v>2040</v>
      </c>
      <c r="D552" s="31" t="s">
        <v>854</v>
      </c>
      <c r="E552" s="31" t="s">
        <v>167</v>
      </c>
      <c r="F552" s="31" t="s">
        <v>115</v>
      </c>
      <c r="G552" s="30" t="s">
        <v>19</v>
      </c>
      <c r="H552" s="30" t="s">
        <v>2117</v>
      </c>
      <c r="I552" s="30" t="s">
        <v>191</v>
      </c>
    </row>
    <row r="553" spans="1:9" x14ac:dyDescent="0.3">
      <c r="A553" s="30" t="s">
        <v>1700</v>
      </c>
      <c r="B553" s="31" t="str">
        <f t="shared" si="8"/>
        <v>Digitalizaciones de la institución [Ayuntamiento de Vinaroz]</v>
      </c>
      <c r="C553" s="31" t="s">
        <v>2040</v>
      </c>
      <c r="D553" s="31" t="s">
        <v>854</v>
      </c>
      <c r="E553" s="31" t="s">
        <v>167</v>
      </c>
      <c r="F553" s="31" t="s">
        <v>115</v>
      </c>
      <c r="G553" s="30" t="s">
        <v>611</v>
      </c>
      <c r="H553" s="30" t="s">
        <v>86</v>
      </c>
      <c r="I553" s="30" t="s">
        <v>2142</v>
      </c>
    </row>
    <row r="554" spans="1:9" x14ac:dyDescent="0.3">
      <c r="A554" s="30" t="s">
        <v>1701</v>
      </c>
      <c r="B554" s="31" t="str">
        <f t="shared" si="8"/>
        <v>Digitalizaciones de la institución [Ayuntamiento de Zaragoza]</v>
      </c>
      <c r="C554" s="31" t="s">
        <v>2040</v>
      </c>
      <c r="D554" s="31" t="s">
        <v>854</v>
      </c>
      <c r="E554" s="31" t="s">
        <v>167</v>
      </c>
      <c r="F554" s="31" t="s">
        <v>115</v>
      </c>
      <c r="G554" s="30" t="s">
        <v>13</v>
      </c>
      <c r="H554" s="30" t="s">
        <v>62</v>
      </c>
      <c r="I554" s="30" t="s">
        <v>62</v>
      </c>
    </row>
    <row r="555" spans="1:9" ht="28.8" x14ac:dyDescent="0.3">
      <c r="A555" s="30" t="s">
        <v>1949</v>
      </c>
      <c r="B555" s="31" t="str">
        <f t="shared" si="8"/>
        <v>Digitalizaciones de la institución [Ministerio de Cultura. Biblioteca Pública del Estado en Albacete]</v>
      </c>
      <c r="C555" s="31" t="s">
        <v>2039</v>
      </c>
      <c r="D555" s="31" t="s">
        <v>854</v>
      </c>
      <c r="E555" s="31" t="s">
        <v>167</v>
      </c>
      <c r="F555" s="31" t="s">
        <v>115</v>
      </c>
      <c r="G555" s="30" t="s">
        <v>15</v>
      </c>
      <c r="H555" s="30" t="s">
        <v>66</v>
      </c>
      <c r="I555" s="30" t="s">
        <v>66</v>
      </c>
    </row>
    <row r="556" spans="1:9" ht="28.8" x14ac:dyDescent="0.3">
      <c r="A556" s="30" t="s">
        <v>1982</v>
      </c>
      <c r="B556" s="31" t="str">
        <f t="shared" si="8"/>
        <v>Digitalizaciones de la institución [Ministerio de Cultura. Biblioteca Pública del Estado en Alicante]</v>
      </c>
      <c r="C556" s="31" t="s">
        <v>2039</v>
      </c>
      <c r="D556" s="31" t="s">
        <v>854</v>
      </c>
      <c r="E556" s="31" t="s">
        <v>167</v>
      </c>
      <c r="F556" s="31" t="s">
        <v>115</v>
      </c>
      <c r="G556" s="30" t="s">
        <v>611</v>
      </c>
      <c r="H556" s="30" t="s">
        <v>85</v>
      </c>
      <c r="I556" s="30" t="s">
        <v>85</v>
      </c>
    </row>
    <row r="557" spans="1:9" ht="28.8" x14ac:dyDescent="0.3">
      <c r="A557" s="30" t="s">
        <v>1983</v>
      </c>
      <c r="B557" s="31" t="str">
        <f t="shared" si="8"/>
        <v>Digitalizaciones de la institución [Ministerio de Cultura. Biblioteca Pública del Estado en Almería]</v>
      </c>
      <c r="C557" s="31" t="s">
        <v>2039</v>
      </c>
      <c r="D557" s="31" t="s">
        <v>854</v>
      </c>
      <c r="E557" s="31" t="s">
        <v>167</v>
      </c>
      <c r="F557" s="31" t="s">
        <v>115</v>
      </c>
      <c r="G557" s="30" t="s">
        <v>4</v>
      </c>
      <c r="H557" s="30" t="s">
        <v>52</v>
      </c>
      <c r="I557" s="30" t="s">
        <v>52</v>
      </c>
    </row>
    <row r="558" spans="1:9" ht="28.8" x14ac:dyDescent="0.3">
      <c r="A558" s="30" t="s">
        <v>1950</v>
      </c>
      <c r="B558" s="31" t="str">
        <f t="shared" si="8"/>
        <v>Digitalizaciones de la institución [Ministerio de Cultura. Biblioteca Pública del Estado en Badajoz]</v>
      </c>
      <c r="C558" s="31" t="s">
        <v>2039</v>
      </c>
      <c r="D558" s="31" t="s">
        <v>854</v>
      </c>
      <c r="E558" s="31" t="s">
        <v>167</v>
      </c>
      <c r="F558" s="31" t="s">
        <v>115</v>
      </c>
      <c r="G558" s="30" t="s">
        <v>18</v>
      </c>
      <c r="H558" s="30" t="s">
        <v>87</v>
      </c>
      <c r="I558" s="30" t="s">
        <v>87</v>
      </c>
    </row>
    <row r="559" spans="1:9" ht="28.8" x14ac:dyDescent="0.3">
      <c r="A559" s="30" t="s">
        <v>1818</v>
      </c>
      <c r="B559" s="31" t="str">
        <f t="shared" si="8"/>
        <v>Digitalizaciones de la institución [Ministerio de Cultura. Biblioteca Pública del Estado en Burgos]</v>
      </c>
      <c r="C559" s="31" t="s">
        <v>2039</v>
      </c>
      <c r="D559" s="31" t="s">
        <v>854</v>
      </c>
      <c r="E559" s="31" t="s">
        <v>167</v>
      </c>
      <c r="F559" s="31" t="s">
        <v>115</v>
      </c>
      <c r="G559" s="30" t="s">
        <v>9</v>
      </c>
      <c r="H559" s="30" t="s">
        <v>72</v>
      </c>
      <c r="I559" s="30" t="s">
        <v>72</v>
      </c>
    </row>
    <row r="560" spans="1:9" ht="28.8" x14ac:dyDescent="0.3">
      <c r="A560" s="30" t="s">
        <v>1984</v>
      </c>
      <c r="B560" s="31" t="str">
        <f t="shared" si="8"/>
        <v>Digitalizaciones de la institución [Ministerio de Cultura. Biblioteca Pública del Estado en  Castellón]</v>
      </c>
      <c r="C560" s="31" t="s">
        <v>2039</v>
      </c>
      <c r="D560" s="31" t="s">
        <v>854</v>
      </c>
      <c r="E560" s="31" t="s">
        <v>167</v>
      </c>
      <c r="F560" s="31" t="s">
        <v>115</v>
      </c>
      <c r="G560" s="30" t="s">
        <v>611</v>
      </c>
      <c r="H560" s="30" t="s">
        <v>86</v>
      </c>
      <c r="I560" s="30" t="s">
        <v>498</v>
      </c>
    </row>
    <row r="561" spans="1:9" ht="28.8" x14ac:dyDescent="0.3">
      <c r="A561" s="30" t="s">
        <v>1985</v>
      </c>
      <c r="B561" s="31" t="str">
        <f t="shared" si="8"/>
        <v>Digitalizaciones de la institución [Ministerio de Cultura. Biblioteca Pública del Estado en  Ciudad Real]</v>
      </c>
      <c r="C561" s="31" t="s">
        <v>2039</v>
      </c>
      <c r="D561" s="31" t="s">
        <v>854</v>
      </c>
      <c r="E561" s="31" t="s">
        <v>167</v>
      </c>
      <c r="F561" s="31" t="s">
        <v>115</v>
      </c>
      <c r="G561" s="30" t="s">
        <v>15</v>
      </c>
      <c r="H561" s="30" t="s">
        <v>67</v>
      </c>
      <c r="I561" s="30" t="s">
        <v>67</v>
      </c>
    </row>
    <row r="562" spans="1:9" ht="28.8" x14ac:dyDescent="0.3">
      <c r="A562" s="30" t="s">
        <v>1952</v>
      </c>
      <c r="B562" s="31" t="str">
        <f t="shared" si="8"/>
        <v>Digitalizaciones de la institución [Ministerio de Cultura. Biblioteca Pública del Estado en Cuenca]</v>
      </c>
      <c r="C562" s="31" t="s">
        <v>2039</v>
      </c>
      <c r="D562" s="31" t="s">
        <v>854</v>
      </c>
      <c r="E562" s="31" t="s">
        <v>167</v>
      </c>
      <c r="F562" s="31" t="s">
        <v>115</v>
      </c>
      <c r="G562" s="30" t="s">
        <v>15</v>
      </c>
      <c r="H562" s="30" t="s">
        <v>68</v>
      </c>
      <c r="I562" s="30" t="s">
        <v>68</v>
      </c>
    </row>
    <row r="563" spans="1:9" ht="28.8" x14ac:dyDescent="0.3">
      <c r="A563" s="30" t="s">
        <v>1986</v>
      </c>
      <c r="B563" s="31" t="str">
        <f t="shared" si="8"/>
        <v>Digitalizaciones de la institución [Ministerio de Cultura. Biblioteca Pública del Estado en  Cáceres]</v>
      </c>
      <c r="C563" s="31" t="s">
        <v>2039</v>
      </c>
      <c r="D563" s="31" t="s">
        <v>854</v>
      </c>
      <c r="E563" s="31" t="s">
        <v>167</v>
      </c>
      <c r="F563" s="31" t="s">
        <v>115</v>
      </c>
      <c r="G563" s="30" t="s">
        <v>18</v>
      </c>
      <c r="H563" s="30" t="s">
        <v>88</v>
      </c>
      <c r="I563" s="30" t="s">
        <v>88</v>
      </c>
    </row>
    <row r="564" spans="1:9" ht="28.8" x14ac:dyDescent="0.3">
      <c r="A564" s="30" t="s">
        <v>1517</v>
      </c>
      <c r="B564" s="31" t="str">
        <f t="shared" si="8"/>
        <v>Digitalizaciones de la institución [Ministerio de Cultura. Biblioteca Pública del Estado en Cádiz]</v>
      </c>
      <c r="C564" s="31" t="s">
        <v>2039</v>
      </c>
      <c r="D564" s="31" t="s">
        <v>854</v>
      </c>
      <c r="E564" s="31" t="s">
        <v>167</v>
      </c>
      <c r="F564" s="31" t="s">
        <v>115</v>
      </c>
      <c r="G564" s="30" t="s">
        <v>4</v>
      </c>
      <c r="H564" s="30" t="s">
        <v>53</v>
      </c>
      <c r="I564" s="30" t="s">
        <v>53</v>
      </c>
    </row>
    <row r="565" spans="1:9" ht="28.8" x14ac:dyDescent="0.3">
      <c r="A565" s="30" t="s">
        <v>1954</v>
      </c>
      <c r="B565" s="31" t="str">
        <f t="shared" si="8"/>
        <v>Digitalizaciones de la institución [Ministerio de Cultura. Biblioteca Pública del Estado en Córdoba]</v>
      </c>
      <c r="C565" s="31" t="s">
        <v>2039</v>
      </c>
      <c r="D565" s="31" t="s">
        <v>854</v>
      </c>
      <c r="E565" s="31" t="s">
        <v>167</v>
      </c>
      <c r="F565" s="31" t="s">
        <v>115</v>
      </c>
      <c r="G565" s="30" t="s">
        <v>4</v>
      </c>
      <c r="H565" s="30" t="s">
        <v>54</v>
      </c>
      <c r="I565" s="30" t="s">
        <v>54</v>
      </c>
    </row>
    <row r="566" spans="1:9" ht="28.8" x14ac:dyDescent="0.3">
      <c r="A566" s="30" t="s">
        <v>1956</v>
      </c>
      <c r="B566" s="31" t="str">
        <f t="shared" si="8"/>
        <v>Digitalizaciones de la institución [Ministerio de Cultura. Biblioteca Pública del Estado en Girona]</v>
      </c>
      <c r="C566" s="31" t="s">
        <v>2039</v>
      </c>
      <c r="D566" s="31" t="s">
        <v>854</v>
      </c>
      <c r="E566" s="31" t="s">
        <v>167</v>
      </c>
      <c r="F566" s="31" t="s">
        <v>115</v>
      </c>
      <c r="G566" s="30" t="s">
        <v>16</v>
      </c>
      <c r="H566" s="30" t="s">
        <v>81</v>
      </c>
      <c r="I566" s="30" t="s">
        <v>81</v>
      </c>
    </row>
    <row r="567" spans="1:9" ht="28.8" x14ac:dyDescent="0.3">
      <c r="A567" s="30" t="s">
        <v>1957</v>
      </c>
      <c r="B567" s="31" t="str">
        <f t="shared" si="8"/>
        <v>Digitalizaciones de la institución [Ministerio de Cultura. Biblioteca Pública del Estado en Guadalajara]</v>
      </c>
      <c r="C567" s="31" t="s">
        <v>2039</v>
      </c>
      <c r="D567" s="31" t="s">
        <v>854</v>
      </c>
      <c r="E567" s="31" t="s">
        <v>167</v>
      </c>
      <c r="F567" s="31" t="s">
        <v>115</v>
      </c>
      <c r="G567" s="30" t="s">
        <v>15</v>
      </c>
      <c r="H567" s="30" t="s">
        <v>69</v>
      </c>
      <c r="I567" s="30" t="s">
        <v>69</v>
      </c>
    </row>
    <row r="568" spans="1:9" ht="28.8" x14ac:dyDescent="0.3">
      <c r="A568" s="30" t="s">
        <v>1808</v>
      </c>
      <c r="B568" s="31" t="str">
        <f t="shared" si="8"/>
        <v>Digitalizaciones de la institución [Ministerio de Cultura. Biblioteca Pública del Estado en Huesca]</v>
      </c>
      <c r="C568" s="31" t="s">
        <v>2039</v>
      </c>
      <c r="D568" s="31" t="s">
        <v>854</v>
      </c>
      <c r="E568" s="31" t="s">
        <v>167</v>
      </c>
      <c r="F568" s="31" t="s">
        <v>115</v>
      </c>
      <c r="G568" s="30" t="s">
        <v>13</v>
      </c>
      <c r="H568" s="30" t="s">
        <v>60</v>
      </c>
      <c r="I568" s="30" t="s">
        <v>60</v>
      </c>
    </row>
    <row r="569" spans="1:9" ht="28.8" x14ac:dyDescent="0.3">
      <c r="A569" s="30" t="s">
        <v>1819</v>
      </c>
      <c r="B569" s="31" t="str">
        <f t="shared" si="8"/>
        <v>Digitalizaciones de la institución [Ministerio de Cultura. Biblioteca Pública del Estado en León]</v>
      </c>
      <c r="C569" s="31" t="s">
        <v>2039</v>
      </c>
      <c r="D569" s="31" t="s">
        <v>854</v>
      </c>
      <c r="E569" s="31" t="s">
        <v>167</v>
      </c>
      <c r="F569" s="31" t="s">
        <v>115</v>
      </c>
      <c r="G569" s="30" t="s">
        <v>9</v>
      </c>
      <c r="H569" s="30" t="s">
        <v>73</v>
      </c>
      <c r="I569" s="30" t="s">
        <v>73</v>
      </c>
    </row>
    <row r="570" spans="1:9" ht="28.8" x14ac:dyDescent="0.3">
      <c r="A570" s="30" t="s">
        <v>1987</v>
      </c>
      <c r="B570" s="31" t="str">
        <f t="shared" si="8"/>
        <v>Digitalizaciones de la institución [Ministerio de Cultura. Biblioteca Pública del Estado en  Logroño]</v>
      </c>
      <c r="C570" s="31" t="s">
        <v>2039</v>
      </c>
      <c r="D570" s="31" t="s">
        <v>854</v>
      </c>
      <c r="E570" s="31" t="s">
        <v>167</v>
      </c>
      <c r="F570" s="31" t="s">
        <v>115</v>
      </c>
      <c r="G570" s="30" t="s">
        <v>22</v>
      </c>
      <c r="H570" s="30" t="s">
        <v>22</v>
      </c>
      <c r="I570" s="30" t="s">
        <v>246</v>
      </c>
    </row>
    <row r="571" spans="1:9" ht="28.8" x14ac:dyDescent="0.3">
      <c r="A571" s="30" t="s">
        <v>1988</v>
      </c>
      <c r="B571" s="31" t="str">
        <f t="shared" si="8"/>
        <v>Digitalizaciones de la institución [Ministerio de Cultura. Biblioteca Pública del Estado en  Lugo]</v>
      </c>
      <c r="C571" s="31" t="s">
        <v>2039</v>
      </c>
      <c r="D571" s="31" t="s">
        <v>854</v>
      </c>
      <c r="E571" s="31" t="s">
        <v>167</v>
      </c>
      <c r="F571" s="31" t="s">
        <v>115</v>
      </c>
      <c r="G571" s="30" t="s">
        <v>2</v>
      </c>
      <c r="H571" s="30" t="s">
        <v>90</v>
      </c>
      <c r="I571" s="30" t="s">
        <v>90</v>
      </c>
    </row>
    <row r="572" spans="1:9" ht="28.8" x14ac:dyDescent="0.3">
      <c r="A572" s="30" t="s">
        <v>1959</v>
      </c>
      <c r="B572" s="31" t="str">
        <f t="shared" si="8"/>
        <v>Digitalizaciones de la institución [Ministerio de Cultura. Biblioteca Pública del Estado en Mahón]</v>
      </c>
      <c r="C572" s="31" t="s">
        <v>2039</v>
      </c>
      <c r="D572" s="31" t="s">
        <v>854</v>
      </c>
      <c r="E572" s="31" t="s">
        <v>167</v>
      </c>
      <c r="F572" s="31" t="s">
        <v>115</v>
      </c>
      <c r="G572" s="30" t="s">
        <v>19</v>
      </c>
      <c r="H572" s="30" t="s">
        <v>19</v>
      </c>
      <c r="I572" s="30" t="s">
        <v>995</v>
      </c>
    </row>
    <row r="573" spans="1:9" ht="28.8" x14ac:dyDescent="0.3">
      <c r="A573" s="30" t="s">
        <v>1989</v>
      </c>
      <c r="B573" s="31" t="str">
        <f t="shared" si="8"/>
        <v>Digitalizaciones de la institución [Ministerio de Cultura. Biblioteca Pública del Estado en Melilla]</v>
      </c>
      <c r="C573" s="31" t="s">
        <v>2039</v>
      </c>
      <c r="D573" s="31" t="s">
        <v>854</v>
      </c>
      <c r="E573" s="31" t="s">
        <v>167</v>
      </c>
      <c r="F573" s="31" t="s">
        <v>115</v>
      </c>
      <c r="G573" s="30" t="s">
        <v>101</v>
      </c>
      <c r="H573" s="30" t="s">
        <v>101</v>
      </c>
      <c r="I573" s="30" t="s">
        <v>101</v>
      </c>
    </row>
    <row r="574" spans="1:9" ht="28.8" x14ac:dyDescent="0.3">
      <c r="A574" s="30" t="s">
        <v>1990</v>
      </c>
      <c r="B574" s="31" t="str">
        <f t="shared" ref="B574:B637" si="9">"Digitalizaciones de la institución [" &amp; A574 &amp; "]"</f>
        <v>Digitalizaciones de la institución [Ministerio de Cultura. Biblioteca Pública del Estado en Murcia]</v>
      </c>
      <c r="C574" s="31" t="s">
        <v>2039</v>
      </c>
      <c r="D574" s="31" t="s">
        <v>854</v>
      </c>
      <c r="E574" s="31" t="s">
        <v>167</v>
      </c>
      <c r="F574" s="31" t="s">
        <v>115</v>
      </c>
      <c r="G574" s="30" t="s">
        <v>94</v>
      </c>
      <c r="H574" s="30" t="s">
        <v>12</v>
      </c>
      <c r="I574" s="30" t="s">
        <v>12</v>
      </c>
    </row>
    <row r="575" spans="1:9" ht="28.8" x14ac:dyDescent="0.3">
      <c r="A575" s="30" t="s">
        <v>1960</v>
      </c>
      <c r="B575" s="31" t="str">
        <f t="shared" si="9"/>
        <v>Digitalizaciones de la institución [Ministerio de Cultura. Biblioteca Pública del Estado en Orihuela]</v>
      </c>
      <c r="C575" s="31" t="s">
        <v>2039</v>
      </c>
      <c r="D575" s="31" t="s">
        <v>854</v>
      </c>
      <c r="E575" s="31" t="s">
        <v>167</v>
      </c>
      <c r="F575" s="31" t="s">
        <v>115</v>
      </c>
      <c r="G575" s="30" t="s">
        <v>611</v>
      </c>
      <c r="H575" s="30" t="s">
        <v>85</v>
      </c>
      <c r="I575" s="30" t="s">
        <v>545</v>
      </c>
    </row>
    <row r="576" spans="1:9" ht="28.8" x14ac:dyDescent="0.3">
      <c r="A576" s="30" t="s">
        <v>1991</v>
      </c>
      <c r="B576" s="31" t="str">
        <f t="shared" si="9"/>
        <v>Digitalizaciones de la institución [Ministerio de Cultura. Biblioteca Pública del Estado en Ourense]</v>
      </c>
      <c r="C576" s="31" t="s">
        <v>2039</v>
      </c>
      <c r="D576" s="31" t="s">
        <v>854</v>
      </c>
      <c r="E576" s="31" t="s">
        <v>167</v>
      </c>
      <c r="F576" s="31" t="s">
        <v>115</v>
      </c>
      <c r="G576" s="30" t="s">
        <v>2</v>
      </c>
      <c r="H576" s="30" t="s">
        <v>91</v>
      </c>
      <c r="I576" s="30" t="s">
        <v>91</v>
      </c>
    </row>
    <row r="577" spans="1:9" ht="28.8" x14ac:dyDescent="0.3">
      <c r="A577" s="30" t="s">
        <v>1992</v>
      </c>
      <c r="B577" s="31" t="str">
        <f t="shared" si="9"/>
        <v>Digitalizaciones de la institución [Ministerio de Cultura. Biblioteca Pública del Estado en  Palencia]</v>
      </c>
      <c r="C577" s="31" t="s">
        <v>2039</v>
      </c>
      <c r="D577" s="31" t="s">
        <v>854</v>
      </c>
      <c r="E577" s="31" t="s">
        <v>167</v>
      </c>
      <c r="F577" s="31" t="s">
        <v>115</v>
      </c>
      <c r="G577" s="30" t="s">
        <v>9</v>
      </c>
      <c r="H577" s="30" t="s">
        <v>74</v>
      </c>
      <c r="I577" s="30" t="s">
        <v>74</v>
      </c>
    </row>
    <row r="578" spans="1:9" ht="28.8" x14ac:dyDescent="0.3">
      <c r="A578" s="30" t="s">
        <v>1993</v>
      </c>
      <c r="B578" s="31" t="str">
        <f t="shared" si="9"/>
        <v>Digitalizaciones de la institución [Ministerio de Cultura. Biblioteca Pública del Estado en  Palma de Mallorca]</v>
      </c>
      <c r="C578" s="31" t="s">
        <v>2039</v>
      </c>
      <c r="D578" s="31" t="s">
        <v>854</v>
      </c>
      <c r="E578" s="31" t="s">
        <v>167</v>
      </c>
      <c r="F578" s="31" t="s">
        <v>115</v>
      </c>
      <c r="G578" s="30" t="s">
        <v>19</v>
      </c>
      <c r="H578" s="30" t="s">
        <v>19</v>
      </c>
      <c r="I578" s="30" t="s">
        <v>2118</v>
      </c>
    </row>
    <row r="579" spans="1:9" ht="28.8" x14ac:dyDescent="0.3">
      <c r="A579" s="30" t="s">
        <v>1962</v>
      </c>
      <c r="B579" s="31" t="str">
        <f t="shared" si="9"/>
        <v>Digitalizaciones de la institución [Ministerio de Cultura. Biblioteca Pública del Estado en Pontevedra]</v>
      </c>
      <c r="C579" s="31" t="s">
        <v>2039</v>
      </c>
      <c r="D579" s="31" t="s">
        <v>854</v>
      </c>
      <c r="E579" s="31" t="s">
        <v>167</v>
      </c>
      <c r="F579" s="31" t="s">
        <v>115</v>
      </c>
      <c r="G579" s="30" t="s">
        <v>2</v>
      </c>
      <c r="H579" s="30" t="s">
        <v>92</v>
      </c>
      <c r="I579" s="30" t="s">
        <v>92</v>
      </c>
    </row>
    <row r="580" spans="1:9" ht="28.8" x14ac:dyDescent="0.3">
      <c r="A580" s="30" t="s">
        <v>1822</v>
      </c>
      <c r="B580" s="31" t="str">
        <f t="shared" si="9"/>
        <v>Digitalizaciones de la institución [Ministerio de Cultura. Biblioteca Pública del Estado en Segovia]</v>
      </c>
      <c r="C580" s="31" t="s">
        <v>2039</v>
      </c>
      <c r="D580" s="31" t="s">
        <v>854</v>
      </c>
      <c r="E580" s="31" t="s">
        <v>167</v>
      </c>
      <c r="F580" s="31" t="s">
        <v>115</v>
      </c>
      <c r="G580" s="30" t="s">
        <v>9</v>
      </c>
      <c r="H580" s="30" t="s">
        <v>76</v>
      </c>
      <c r="I580" s="30" t="s">
        <v>76</v>
      </c>
    </row>
    <row r="581" spans="1:9" ht="28.8" x14ac:dyDescent="0.3">
      <c r="A581" s="30" t="s">
        <v>1823</v>
      </c>
      <c r="B581" s="31" t="str">
        <f t="shared" si="9"/>
        <v>Digitalizaciones de la institución [Ministerio de Cultura. Biblioteca Pública del Estado en Soria]</v>
      </c>
      <c r="C581" s="31" t="s">
        <v>2039</v>
      </c>
      <c r="D581" s="31" t="s">
        <v>854</v>
      </c>
      <c r="E581" s="31" t="s">
        <v>167</v>
      </c>
      <c r="F581" s="31" t="s">
        <v>115</v>
      </c>
      <c r="G581" s="30" t="s">
        <v>9</v>
      </c>
      <c r="H581" s="30" t="s">
        <v>77</v>
      </c>
      <c r="I581" s="30" t="s">
        <v>77</v>
      </c>
    </row>
    <row r="582" spans="1:9" ht="28.8" x14ac:dyDescent="0.3">
      <c r="A582" s="30" t="s">
        <v>1994</v>
      </c>
      <c r="B582" s="31" t="str">
        <f t="shared" si="9"/>
        <v>Digitalizaciones de la institución [Ministerio de Cultura. Biblioteca Pública del Estado en  Tarragona]</v>
      </c>
      <c r="C582" s="31" t="s">
        <v>2039</v>
      </c>
      <c r="D582" s="31" t="s">
        <v>854</v>
      </c>
      <c r="E582" s="31" t="s">
        <v>167</v>
      </c>
      <c r="F582" s="31" t="s">
        <v>115</v>
      </c>
      <c r="G582" s="30" t="s">
        <v>16</v>
      </c>
      <c r="H582" s="30" t="s">
        <v>83</v>
      </c>
      <c r="I582" s="30" t="s">
        <v>83</v>
      </c>
    </row>
    <row r="583" spans="1:9" ht="28.8" x14ac:dyDescent="0.3">
      <c r="A583" s="30" t="s">
        <v>1963</v>
      </c>
      <c r="B583" s="31" t="str">
        <f t="shared" si="9"/>
        <v>Digitalizaciones de la institución [Ministerio de Cultura. Biblioteca Pública del Estado en Teruel]</v>
      </c>
      <c r="C583" s="31" t="s">
        <v>2039</v>
      </c>
      <c r="D583" s="31" t="s">
        <v>854</v>
      </c>
      <c r="E583" s="31" t="s">
        <v>167</v>
      </c>
      <c r="F583" s="31" t="s">
        <v>115</v>
      </c>
      <c r="G583" s="30" t="s">
        <v>13</v>
      </c>
      <c r="H583" s="30" t="s">
        <v>61</v>
      </c>
      <c r="I583" s="30" t="s">
        <v>61</v>
      </c>
    </row>
    <row r="584" spans="1:9" ht="28.8" x14ac:dyDescent="0.3">
      <c r="A584" s="30" t="s">
        <v>1967</v>
      </c>
      <c r="B584" s="31" t="str">
        <f t="shared" si="9"/>
        <v>Digitalizaciones de la institución [Ministerio de Cultura. Biblioteca Pública del Estado en Toledo]</v>
      </c>
      <c r="C584" s="31" t="s">
        <v>2039</v>
      </c>
      <c r="D584" s="31" t="s">
        <v>854</v>
      </c>
      <c r="E584" s="31" t="s">
        <v>167</v>
      </c>
      <c r="F584" s="31" t="s">
        <v>115</v>
      </c>
      <c r="G584" s="30" t="s">
        <v>15</v>
      </c>
      <c r="H584" s="30" t="s">
        <v>70</v>
      </c>
      <c r="I584" s="30" t="s">
        <v>70</v>
      </c>
    </row>
    <row r="585" spans="1:9" ht="28.8" x14ac:dyDescent="0.3">
      <c r="A585" s="30" t="s">
        <v>1964</v>
      </c>
      <c r="B585" s="31" t="str">
        <f t="shared" si="9"/>
        <v>Digitalizaciones de la institución [Ministerio de Cultura. Biblioteca Pública del Estado en Valladolid]</v>
      </c>
      <c r="C585" s="31" t="s">
        <v>2039</v>
      </c>
      <c r="D585" s="31" t="s">
        <v>854</v>
      </c>
      <c r="E585" s="31" t="s">
        <v>167</v>
      </c>
      <c r="F585" s="31" t="s">
        <v>115</v>
      </c>
      <c r="G585" s="30" t="s">
        <v>9</v>
      </c>
      <c r="H585" s="30" t="s">
        <v>78</v>
      </c>
      <c r="I585" s="30" t="s">
        <v>78</v>
      </c>
    </row>
    <row r="586" spans="1:9" ht="28.8" x14ac:dyDescent="0.3">
      <c r="A586" s="30" t="s">
        <v>1995</v>
      </c>
      <c r="B586" s="31" t="str">
        <f t="shared" si="9"/>
        <v>Digitalizaciones de la institución [Ministerio de Cultura. Biblioteca Pública del Estado en Vitoria]</v>
      </c>
      <c r="C586" s="31" t="s">
        <v>2039</v>
      </c>
      <c r="D586" s="31" t="s">
        <v>854</v>
      </c>
      <c r="E586" s="31" t="s">
        <v>167</v>
      </c>
      <c r="F586" s="31" t="s">
        <v>115</v>
      </c>
      <c r="G586" s="30" t="s">
        <v>17</v>
      </c>
      <c r="H586" s="30" t="s">
        <v>97</v>
      </c>
      <c r="I586" s="30" t="s">
        <v>2054</v>
      </c>
    </row>
    <row r="587" spans="1:9" ht="28.8" x14ac:dyDescent="0.3">
      <c r="A587" s="30" t="s">
        <v>1824</v>
      </c>
      <c r="B587" s="31" t="str">
        <f t="shared" si="9"/>
        <v>Digitalizaciones de la institución [Ministerio de Cultura. Biblioteca Pública del Estado en Zamora]</v>
      </c>
      <c r="C587" s="31" t="s">
        <v>2039</v>
      </c>
      <c r="D587" s="31" t="s">
        <v>854</v>
      </c>
      <c r="E587" s="31" t="s">
        <v>167</v>
      </c>
      <c r="F587" s="31" t="s">
        <v>115</v>
      </c>
      <c r="G587" s="30" t="s">
        <v>9</v>
      </c>
      <c r="H587" s="30" t="s">
        <v>79</v>
      </c>
      <c r="I587" s="30" t="s">
        <v>79</v>
      </c>
    </row>
    <row r="588" spans="1:9" ht="28.8" x14ac:dyDescent="0.3">
      <c r="A588" s="30" t="s">
        <v>1996</v>
      </c>
      <c r="B588" s="31" t="str">
        <f t="shared" si="9"/>
        <v>Digitalizaciones de la institución [Ministerio de Cultura. Biblioteca Pública del Estado en Zaragoza]</v>
      </c>
      <c r="C588" s="31" t="s">
        <v>2039</v>
      </c>
      <c r="D588" s="31" t="s">
        <v>854</v>
      </c>
      <c r="E588" s="31" t="s">
        <v>167</v>
      </c>
      <c r="F588" s="31" t="s">
        <v>115</v>
      </c>
      <c r="G588" s="30" t="s">
        <v>13</v>
      </c>
      <c r="H588" s="30" t="s">
        <v>62</v>
      </c>
      <c r="I588" s="30" t="s">
        <v>62</v>
      </c>
    </row>
    <row r="589" spans="1:9" ht="28.8" x14ac:dyDescent="0.3">
      <c r="A589" s="30" t="s">
        <v>1825</v>
      </c>
      <c r="B589" s="31" t="str">
        <f t="shared" si="9"/>
        <v>Digitalizaciones de la institución [Ministerio de Cultura. Biblioteca Pública del Estado en Ávila]</v>
      </c>
      <c r="C589" s="31" t="s">
        <v>2039</v>
      </c>
      <c r="D589" s="31" t="s">
        <v>854</v>
      </c>
      <c r="E589" s="31" t="s">
        <v>167</v>
      </c>
      <c r="F589" s="31" t="s">
        <v>115</v>
      </c>
      <c r="G589" s="30" t="s">
        <v>9</v>
      </c>
      <c r="H589" s="30" t="s">
        <v>71</v>
      </c>
      <c r="I589" s="30" t="s">
        <v>71</v>
      </c>
    </row>
    <row r="590" spans="1:9" ht="28.8" x14ac:dyDescent="0.3">
      <c r="A590" s="30" t="s">
        <v>1702</v>
      </c>
      <c r="B590" s="31" t="str">
        <f t="shared" si="9"/>
        <v>Digitalizaciones de la institución [Biblioteca General "Reina Sofía" (Universidad de Valladolid)]</v>
      </c>
      <c r="C590" s="31" t="s">
        <v>2039</v>
      </c>
      <c r="D590" s="31" t="s">
        <v>854</v>
      </c>
      <c r="E590" s="31" t="s">
        <v>167</v>
      </c>
      <c r="F590" s="31" t="s">
        <v>115</v>
      </c>
      <c r="G590" s="30" t="s">
        <v>9</v>
      </c>
      <c r="H590" s="30" t="s">
        <v>78</v>
      </c>
      <c r="I590" s="30" t="s">
        <v>78</v>
      </c>
    </row>
    <row r="591" spans="1:9" x14ac:dyDescent="0.3">
      <c r="A591" s="30" t="s">
        <v>1703</v>
      </c>
      <c r="B591" s="31" t="str">
        <f t="shared" si="9"/>
        <v>Digitalizaciones de la institución [Biblioteca Municipal "Álvarez de Quindós" (Aranjuez)]</v>
      </c>
      <c r="C591" s="31" t="s">
        <v>2040</v>
      </c>
      <c r="D591" s="31" t="s">
        <v>854</v>
      </c>
      <c r="E591" s="31" t="s">
        <v>167</v>
      </c>
      <c r="F591" s="31" t="s">
        <v>115</v>
      </c>
      <c r="G591" s="30" t="s">
        <v>93</v>
      </c>
      <c r="H591" s="30" t="s">
        <v>6</v>
      </c>
      <c r="I591" s="30" t="s">
        <v>462</v>
      </c>
    </row>
    <row r="592" spans="1:9" ht="28.8" x14ac:dyDescent="0.3">
      <c r="A592" s="30" t="s">
        <v>1997</v>
      </c>
      <c r="B592" s="31" t="str">
        <f t="shared" si="9"/>
        <v>Digitalizaciones de la institución [Biblioteca Pública Municipal de Córdoba]</v>
      </c>
      <c r="C592" s="31" t="s">
        <v>2040</v>
      </c>
      <c r="D592" s="31" t="s">
        <v>854</v>
      </c>
      <c r="E592" s="31" t="s">
        <v>167</v>
      </c>
      <c r="F592" s="31" t="s">
        <v>115</v>
      </c>
      <c r="G592" s="30" t="s">
        <v>4</v>
      </c>
      <c r="H592" s="30" t="s">
        <v>54</v>
      </c>
      <c r="I592" s="30" t="s">
        <v>2059</v>
      </c>
    </row>
    <row r="593" spans="1:9" x14ac:dyDescent="0.3">
      <c r="A593" s="30" t="s">
        <v>1998</v>
      </c>
      <c r="B593" s="31" t="str">
        <f t="shared" si="9"/>
        <v>Digitalizaciones de la institución [Biblioteca Pública Municipal de Santander]</v>
      </c>
      <c r="C593" s="31" t="s">
        <v>2040</v>
      </c>
      <c r="D593" s="31" t="s">
        <v>854</v>
      </c>
      <c r="E593" s="31" t="s">
        <v>167</v>
      </c>
      <c r="F593" s="31" t="s">
        <v>115</v>
      </c>
      <c r="G593" s="30" t="s">
        <v>3</v>
      </c>
      <c r="H593" s="30" t="s">
        <v>3</v>
      </c>
      <c r="I593" s="30" t="s">
        <v>304</v>
      </c>
    </row>
    <row r="594" spans="1:9" x14ac:dyDescent="0.3">
      <c r="A594" s="30" t="s">
        <v>1999</v>
      </c>
      <c r="B594" s="31" t="str">
        <f t="shared" si="9"/>
        <v>Digitalizaciones de la institución [Biblioteca Pública Municipal Arús (Barcelona)]</v>
      </c>
      <c r="C594" s="31" t="s">
        <v>2040</v>
      </c>
      <c r="D594" s="31" t="s">
        <v>854</v>
      </c>
      <c r="E594" s="31" t="s">
        <v>167</v>
      </c>
      <c r="F594" s="31" t="s">
        <v>115</v>
      </c>
      <c r="G594" s="30" t="s">
        <v>16</v>
      </c>
      <c r="H594" s="30" t="s">
        <v>80</v>
      </c>
      <c r="I594" s="30" t="s">
        <v>80</v>
      </c>
    </row>
    <row r="595" spans="1:9" x14ac:dyDescent="0.3">
      <c r="A595" s="30" t="s">
        <v>1633</v>
      </c>
      <c r="B595" s="31" t="str">
        <f t="shared" si="9"/>
        <v>Digitalizaciones de la institución [Biblioteca Pública Municipal de Toro]</v>
      </c>
      <c r="C595" s="31" t="s">
        <v>2040</v>
      </c>
      <c r="D595" s="31" t="s">
        <v>854</v>
      </c>
      <c r="E595" s="31" t="s">
        <v>167</v>
      </c>
      <c r="F595" s="31" t="s">
        <v>115</v>
      </c>
      <c r="G595" s="30" t="s">
        <v>9</v>
      </c>
      <c r="H595" s="30" t="s">
        <v>79</v>
      </c>
      <c r="I595" s="30" t="s">
        <v>2143</v>
      </c>
    </row>
    <row r="596" spans="1:9" x14ac:dyDescent="0.3">
      <c r="A596" s="30" t="s">
        <v>1704</v>
      </c>
      <c r="B596" s="31" t="str">
        <f t="shared" si="9"/>
        <v>Digitalizaciones de la institución [Biblioteca Valenciana Nicolau Primitiu]</v>
      </c>
      <c r="C596" s="31" t="s">
        <v>2049</v>
      </c>
      <c r="D596" s="31" t="s">
        <v>854</v>
      </c>
      <c r="E596" s="31" t="s">
        <v>167</v>
      </c>
      <c r="F596" s="31" t="s">
        <v>115</v>
      </c>
      <c r="G596" s="30" t="s">
        <v>611</v>
      </c>
      <c r="H596" s="30" t="s">
        <v>11</v>
      </c>
      <c r="I596" s="30" t="s">
        <v>11</v>
      </c>
    </row>
    <row r="597" spans="1:9" x14ac:dyDescent="0.3">
      <c r="A597" s="30" t="s">
        <v>1635</v>
      </c>
      <c r="B597" s="31" t="str">
        <f t="shared" si="9"/>
        <v>Digitalizaciones de la institución [Biblioteca de Asturias / BPE en Oviedo]</v>
      </c>
      <c r="C597" s="31" t="s">
        <v>2049</v>
      </c>
      <c r="D597" s="31" t="s">
        <v>854</v>
      </c>
      <c r="E597" s="31" t="s">
        <v>167</v>
      </c>
      <c r="F597" s="31" t="s">
        <v>115</v>
      </c>
      <c r="G597" s="30" t="s">
        <v>63</v>
      </c>
      <c r="H597" s="30" t="s">
        <v>8</v>
      </c>
      <c r="I597" s="30" t="s">
        <v>290</v>
      </c>
    </row>
    <row r="598" spans="1:9" x14ac:dyDescent="0.3">
      <c r="A598" s="30" t="s">
        <v>750</v>
      </c>
      <c r="B598" s="31" t="str">
        <f t="shared" si="9"/>
        <v>Digitalizaciones de la institución [Biblioteca de Cataluña]</v>
      </c>
      <c r="C598" s="31" t="s">
        <v>2049</v>
      </c>
      <c r="D598" s="31" t="s">
        <v>854</v>
      </c>
      <c r="E598" s="31" t="s">
        <v>167</v>
      </c>
      <c r="F598" s="31" t="s">
        <v>115</v>
      </c>
      <c r="G598" s="30" t="s">
        <v>16</v>
      </c>
      <c r="H598" s="30" t="s">
        <v>80</v>
      </c>
      <c r="I598" s="30" t="s">
        <v>80</v>
      </c>
    </row>
    <row r="599" spans="1:9" x14ac:dyDescent="0.3">
      <c r="A599" s="30" t="s">
        <v>1705</v>
      </c>
      <c r="B599" s="31" t="str">
        <f t="shared" si="9"/>
        <v>Digitalizaciones de la institución [Biblioteca de Cultura]</v>
      </c>
      <c r="C599" s="31" t="s">
        <v>2049</v>
      </c>
      <c r="D599" s="31" t="s">
        <v>854</v>
      </c>
      <c r="E599" s="31" t="s">
        <v>167</v>
      </c>
      <c r="F599" s="31" t="s">
        <v>115</v>
      </c>
      <c r="G599" s="30" t="s">
        <v>93</v>
      </c>
      <c r="H599" s="30" t="s">
        <v>6</v>
      </c>
      <c r="I599" s="30" t="s">
        <v>6</v>
      </c>
    </row>
    <row r="600" spans="1:9" ht="43.2" x14ac:dyDescent="0.3">
      <c r="A600" s="30" t="s">
        <v>1</v>
      </c>
      <c r="B600" s="31" t="str">
        <f t="shared" si="9"/>
        <v>Digitalizaciones de la institución [Biblioteca de Galicia]</v>
      </c>
      <c r="C600" s="31" t="s">
        <v>2049</v>
      </c>
      <c r="D600" s="31" t="s">
        <v>854</v>
      </c>
      <c r="E600" s="31" t="s">
        <v>167</v>
      </c>
      <c r="F600" s="31" t="s">
        <v>115</v>
      </c>
      <c r="G600" s="30" t="s">
        <v>2</v>
      </c>
      <c r="H600" s="30" t="s">
        <v>89</v>
      </c>
      <c r="I600" s="30" t="s">
        <v>139</v>
      </c>
    </row>
    <row r="601" spans="1:9" x14ac:dyDescent="0.3">
      <c r="A601" s="30" t="s">
        <v>1706</v>
      </c>
      <c r="B601" s="31" t="str">
        <f t="shared" si="9"/>
        <v>Digitalizaciones de la institución [Biblioteca de Navarra]</v>
      </c>
      <c r="C601" s="31" t="s">
        <v>2049</v>
      </c>
      <c r="D601" s="31" t="s">
        <v>854</v>
      </c>
      <c r="E601" s="31" t="s">
        <v>167</v>
      </c>
      <c r="F601" s="31" t="s">
        <v>115</v>
      </c>
      <c r="G601" s="30" t="s">
        <v>95</v>
      </c>
      <c r="H601" s="30" t="s">
        <v>7</v>
      </c>
      <c r="I601" s="30" t="s">
        <v>381</v>
      </c>
    </row>
    <row r="602" spans="1:9" x14ac:dyDescent="0.3">
      <c r="A602" s="30" t="s">
        <v>1707</v>
      </c>
      <c r="B602" s="31" t="str">
        <f t="shared" si="9"/>
        <v>Digitalizaciones de la institución [Calamar Ediciones]</v>
      </c>
      <c r="C602" s="31" t="s">
        <v>1467</v>
      </c>
      <c r="D602" s="31" t="s">
        <v>854</v>
      </c>
      <c r="E602" s="31" t="s">
        <v>167</v>
      </c>
      <c r="F602" s="31" t="s">
        <v>115</v>
      </c>
      <c r="G602" s="30" t="s">
        <v>93</v>
      </c>
      <c r="H602" s="30" t="s">
        <v>6</v>
      </c>
      <c r="I602" s="30" t="s">
        <v>6</v>
      </c>
    </row>
    <row r="603" spans="1:9" ht="28.8" x14ac:dyDescent="0.3">
      <c r="A603" s="30" t="s">
        <v>1708</v>
      </c>
      <c r="B603" s="31" t="str">
        <f t="shared" si="9"/>
        <v>Digitalizaciones de la institución [Centro Documental de la Memoria Histórica]</v>
      </c>
      <c r="C603" s="31" t="s">
        <v>2041</v>
      </c>
      <c r="D603" s="31" t="s">
        <v>854</v>
      </c>
      <c r="E603" s="31" t="s">
        <v>167</v>
      </c>
      <c r="F603" s="31" t="s">
        <v>115</v>
      </c>
      <c r="G603" s="30" t="s">
        <v>9</v>
      </c>
      <c r="H603" s="30" t="s">
        <v>75</v>
      </c>
      <c r="I603" s="30" t="s">
        <v>75</v>
      </c>
    </row>
    <row r="604" spans="1:9" ht="28.8" x14ac:dyDescent="0.3">
      <c r="A604" s="30" t="s">
        <v>1709</v>
      </c>
      <c r="B604" s="31" t="str">
        <f t="shared" si="9"/>
        <v>Digitalizaciones de la institución [Centro Montserrat Peiró i Vilà de Estudios y Cooperación para América Latina (CECAL)]</v>
      </c>
      <c r="C604" s="31"/>
      <c r="D604" s="31" t="s">
        <v>854</v>
      </c>
      <c r="E604" s="31" t="s">
        <v>167</v>
      </c>
      <c r="F604" s="31" t="s">
        <v>115</v>
      </c>
      <c r="G604" s="30" t="s">
        <v>16</v>
      </c>
      <c r="H604" s="30" t="s">
        <v>80</v>
      </c>
      <c r="I604" s="30" t="s">
        <v>80</v>
      </c>
    </row>
    <row r="605" spans="1:9" x14ac:dyDescent="0.3">
      <c r="A605" s="30" t="s">
        <v>1639</v>
      </c>
      <c r="B605" s="31" t="str">
        <f t="shared" si="9"/>
        <v>Digitalizaciones de la institución [Centro de Documentación y Museo Textil de Tarrasa]</v>
      </c>
      <c r="C605" s="31" t="s">
        <v>1350</v>
      </c>
      <c r="D605" s="31" t="s">
        <v>854</v>
      </c>
      <c r="E605" s="31" t="s">
        <v>167</v>
      </c>
      <c r="F605" s="31" t="s">
        <v>115</v>
      </c>
      <c r="G605" s="30" t="s">
        <v>16</v>
      </c>
      <c r="H605" s="30" t="s">
        <v>80</v>
      </c>
      <c r="I605" s="30" t="s">
        <v>2124</v>
      </c>
    </row>
    <row r="606" spans="1:9" x14ac:dyDescent="0.3">
      <c r="A606" s="30" t="s">
        <v>1710</v>
      </c>
      <c r="B606" s="31" t="str">
        <f t="shared" si="9"/>
        <v>Digitalizaciones de la institución [Colegio de Periodistas de Cataluña]</v>
      </c>
      <c r="C606" s="31" t="s">
        <v>27</v>
      </c>
      <c r="D606" s="31" t="s">
        <v>854</v>
      </c>
      <c r="E606" s="31" t="s">
        <v>167</v>
      </c>
      <c r="F606" s="31" t="s">
        <v>115</v>
      </c>
      <c r="G606" s="30" t="s">
        <v>16</v>
      </c>
      <c r="H606" s="30" t="s">
        <v>80</v>
      </c>
      <c r="I606" s="30" t="s">
        <v>80</v>
      </c>
    </row>
    <row r="607" spans="1:9" x14ac:dyDescent="0.3">
      <c r="A607" s="30" t="s">
        <v>1711</v>
      </c>
      <c r="B607" s="31" t="str">
        <f t="shared" si="9"/>
        <v>Digitalizaciones de la institución [Diario de Burgos S.A.U.]</v>
      </c>
      <c r="C607" s="31" t="s">
        <v>1467</v>
      </c>
      <c r="D607" s="31" t="s">
        <v>854</v>
      </c>
      <c r="E607" s="31" t="s">
        <v>167</v>
      </c>
      <c r="F607" s="31" t="s">
        <v>115</v>
      </c>
      <c r="G607" s="30" t="s">
        <v>9</v>
      </c>
      <c r="H607" s="30" t="s">
        <v>72</v>
      </c>
      <c r="I607" s="30" t="s">
        <v>72</v>
      </c>
    </row>
    <row r="608" spans="1:9" x14ac:dyDescent="0.3">
      <c r="A608" s="30" t="s">
        <v>1712</v>
      </c>
      <c r="B608" s="31" t="str">
        <f t="shared" si="9"/>
        <v>Digitalizaciones de la institución [Diputación Provincial de Valladolid]</v>
      </c>
      <c r="C608" s="31" t="s">
        <v>28</v>
      </c>
      <c r="D608" s="31" t="s">
        <v>854</v>
      </c>
      <c r="E608" s="31" t="s">
        <v>167</v>
      </c>
      <c r="F608" s="31" t="s">
        <v>115</v>
      </c>
      <c r="G608" s="30" t="s">
        <v>9</v>
      </c>
      <c r="H608" s="30" t="s">
        <v>78</v>
      </c>
      <c r="I608" s="30" t="s">
        <v>78</v>
      </c>
    </row>
    <row r="609" spans="1:9" x14ac:dyDescent="0.3">
      <c r="A609" s="30" t="s">
        <v>1642</v>
      </c>
      <c r="B609" s="31" t="str">
        <f t="shared" si="9"/>
        <v>Digitalizaciones de la institución [Diputación Provincial de Zaragoza]</v>
      </c>
      <c r="C609" s="31" t="s">
        <v>28</v>
      </c>
      <c r="D609" s="31" t="s">
        <v>854</v>
      </c>
      <c r="E609" s="31" t="s">
        <v>167</v>
      </c>
      <c r="F609" s="31" t="s">
        <v>115</v>
      </c>
      <c r="G609" s="30" t="s">
        <v>13</v>
      </c>
      <c r="H609" s="30" t="s">
        <v>62</v>
      </c>
      <c r="I609" s="30" t="s">
        <v>62</v>
      </c>
    </row>
    <row r="610" spans="1:9" x14ac:dyDescent="0.3">
      <c r="A610" s="30" t="s">
        <v>1713</v>
      </c>
      <c r="B610" s="31" t="str">
        <f t="shared" si="9"/>
        <v>Digitalizaciones de la institución [Ecologistas en Acción]</v>
      </c>
      <c r="C610" s="31" t="s">
        <v>1467</v>
      </c>
      <c r="D610" s="31" t="s">
        <v>854</v>
      </c>
      <c r="E610" s="31" t="s">
        <v>167</v>
      </c>
      <c r="F610" s="31" t="s">
        <v>115</v>
      </c>
      <c r="G610" s="30" t="s">
        <v>93</v>
      </c>
      <c r="H610" s="30" t="s">
        <v>6</v>
      </c>
      <c r="I610" s="30" t="s">
        <v>6</v>
      </c>
    </row>
    <row r="611" spans="1:9" x14ac:dyDescent="0.3">
      <c r="A611" s="30" t="s">
        <v>1714</v>
      </c>
      <c r="B611" s="31" t="str">
        <f t="shared" si="9"/>
        <v>Digitalizaciones de la institución [Ediciones Litoral S.A.]</v>
      </c>
      <c r="C611" s="31" t="s">
        <v>1467</v>
      </c>
      <c r="D611" s="31" t="s">
        <v>854</v>
      </c>
      <c r="E611" s="31" t="s">
        <v>167</v>
      </c>
      <c r="F611" s="31" t="s">
        <v>115</v>
      </c>
      <c r="G611" s="30" t="s">
        <v>4</v>
      </c>
      <c r="H611" s="30" t="s">
        <v>58</v>
      </c>
      <c r="I611" s="30" t="s">
        <v>58</v>
      </c>
    </row>
    <row r="612" spans="1:9" ht="28.8" x14ac:dyDescent="0.3">
      <c r="A612" s="30" t="s">
        <v>1715</v>
      </c>
      <c r="B612" s="31" t="str">
        <f t="shared" si="9"/>
        <v>Digitalizaciones de la institución [Editora de El Adelanto]</v>
      </c>
      <c r="C612" s="31" t="s">
        <v>1467</v>
      </c>
      <c r="D612" s="31" t="s">
        <v>854</v>
      </c>
      <c r="E612" s="31" t="s">
        <v>167</v>
      </c>
      <c r="F612" s="31" t="s">
        <v>115</v>
      </c>
      <c r="G612" s="30" t="s">
        <v>9</v>
      </c>
      <c r="H612" s="30" t="s">
        <v>75</v>
      </c>
      <c r="I612" s="30" t="s">
        <v>75</v>
      </c>
    </row>
    <row r="613" spans="1:9" x14ac:dyDescent="0.3">
      <c r="A613" s="30" t="s">
        <v>1716</v>
      </c>
      <c r="B613" s="31" t="str">
        <f t="shared" si="9"/>
        <v>Digitalizaciones de la institución [Editora de El Progreso]</v>
      </c>
      <c r="C613" s="31" t="s">
        <v>1467</v>
      </c>
      <c r="D613" s="31" t="s">
        <v>854</v>
      </c>
      <c r="E613" s="31" t="s">
        <v>167</v>
      </c>
      <c r="F613" s="31" t="s">
        <v>115</v>
      </c>
      <c r="G613" s="30" t="s">
        <v>2</v>
      </c>
      <c r="H613" s="30" t="s">
        <v>90</v>
      </c>
      <c r="I613" s="30" t="s">
        <v>90</v>
      </c>
    </row>
    <row r="614" spans="1:9" x14ac:dyDescent="0.3">
      <c r="A614" s="30" t="s">
        <v>1717</v>
      </c>
      <c r="B614" s="31" t="str">
        <f t="shared" si="9"/>
        <v>Digitalizaciones de la institución [Editora de La Rioja]</v>
      </c>
      <c r="C614" s="31" t="s">
        <v>1467</v>
      </c>
      <c r="D614" s="31" t="s">
        <v>854</v>
      </c>
      <c r="E614" s="31" t="s">
        <v>167</v>
      </c>
      <c r="F614" s="31" t="s">
        <v>115</v>
      </c>
      <c r="G614" s="30" t="s">
        <v>22</v>
      </c>
      <c r="H614" s="30" t="s">
        <v>22</v>
      </c>
      <c r="I614" s="30" t="s">
        <v>246</v>
      </c>
    </row>
    <row r="615" spans="1:9" x14ac:dyDescent="0.3">
      <c r="A615" s="30" t="s">
        <v>1718</v>
      </c>
      <c r="B615" s="31" t="str">
        <f t="shared" si="9"/>
        <v>Digitalizaciones de la institución [Editorial Siena]</v>
      </c>
      <c r="C615" s="31" t="s">
        <v>1467</v>
      </c>
      <c r="D615" s="31" t="s">
        <v>854</v>
      </c>
      <c r="E615" s="31" t="s">
        <v>167</v>
      </c>
      <c r="F615" s="31" t="s">
        <v>115</v>
      </c>
      <c r="G615" s="30" t="s">
        <v>93</v>
      </c>
      <c r="H615" s="30" t="s">
        <v>6</v>
      </c>
      <c r="I615" s="30" t="s">
        <v>6</v>
      </c>
    </row>
    <row r="616" spans="1:9" x14ac:dyDescent="0.3">
      <c r="A616" s="30" t="s">
        <v>1719</v>
      </c>
      <c r="B616" s="31" t="str">
        <f t="shared" si="9"/>
        <v>Digitalizaciones de la institución [Editorial Torre de Papel]</v>
      </c>
      <c r="C616" s="31" t="s">
        <v>1467</v>
      </c>
      <c r="D616" s="31" t="s">
        <v>854</v>
      </c>
      <c r="E616" s="31" t="s">
        <v>167</v>
      </c>
      <c r="F616" s="31" t="s">
        <v>115</v>
      </c>
      <c r="G616" s="30" t="s">
        <v>16</v>
      </c>
      <c r="H616" s="30" t="s">
        <v>80</v>
      </c>
      <c r="I616" s="30" t="s">
        <v>2120</v>
      </c>
    </row>
    <row r="617" spans="1:9" x14ac:dyDescent="0.3">
      <c r="A617" s="30" t="s">
        <v>1720</v>
      </c>
      <c r="B617" s="31" t="str">
        <f t="shared" si="9"/>
        <v>Digitalizaciones de la institución [El Adelantado de Segovia S.L.]</v>
      </c>
      <c r="C617" s="31" t="s">
        <v>1467</v>
      </c>
      <c r="D617" s="31" t="s">
        <v>854</v>
      </c>
      <c r="E617" s="31" t="s">
        <v>167</v>
      </c>
      <c r="F617" s="31" t="s">
        <v>115</v>
      </c>
      <c r="G617" s="30" t="s">
        <v>9</v>
      </c>
      <c r="H617" s="30" t="s">
        <v>76</v>
      </c>
      <c r="I617" s="30" t="s">
        <v>76</v>
      </c>
    </row>
    <row r="618" spans="1:9" x14ac:dyDescent="0.3">
      <c r="A618" s="30" t="s">
        <v>1721</v>
      </c>
      <c r="B618" s="31" t="str">
        <f t="shared" si="9"/>
        <v>Digitalizaciones de la institución [Fundación Campalans]</v>
      </c>
      <c r="C618" s="31" t="s">
        <v>34</v>
      </c>
      <c r="D618" s="31" t="s">
        <v>854</v>
      </c>
      <c r="E618" s="31" t="s">
        <v>167</v>
      </c>
      <c r="F618" s="31" t="s">
        <v>115</v>
      </c>
      <c r="G618" s="30" t="s">
        <v>16</v>
      </c>
      <c r="H618" s="30" t="s">
        <v>80</v>
      </c>
      <c r="I618" s="30" t="s">
        <v>80</v>
      </c>
    </row>
    <row r="619" spans="1:9" x14ac:dyDescent="0.3">
      <c r="A619" s="30" t="s">
        <v>1722</v>
      </c>
      <c r="B619" s="31" t="str">
        <f t="shared" si="9"/>
        <v>Digitalizaciones de la institución [Fundación FAES]</v>
      </c>
      <c r="C619" s="31" t="s">
        <v>34</v>
      </c>
      <c r="D619" s="31" t="s">
        <v>854</v>
      </c>
      <c r="E619" s="31" t="s">
        <v>167</v>
      </c>
      <c r="F619" s="31" t="s">
        <v>115</v>
      </c>
      <c r="G619" s="30" t="s">
        <v>93</v>
      </c>
      <c r="H619" s="30" t="s">
        <v>6</v>
      </c>
      <c r="I619" s="30" t="s">
        <v>6</v>
      </c>
    </row>
    <row r="620" spans="1:9" x14ac:dyDescent="0.3">
      <c r="A620" s="30" t="s">
        <v>1644</v>
      </c>
      <c r="B620" s="31" t="str">
        <f t="shared" si="9"/>
        <v>Digitalizaciones de la institución [Fundación Iluro]</v>
      </c>
      <c r="C620" s="31" t="s">
        <v>34</v>
      </c>
      <c r="D620" s="31" t="s">
        <v>854</v>
      </c>
      <c r="E620" s="31" t="s">
        <v>167</v>
      </c>
      <c r="F620" s="31" t="s">
        <v>115</v>
      </c>
      <c r="G620" s="30" t="s">
        <v>16</v>
      </c>
      <c r="H620" s="30" t="s">
        <v>80</v>
      </c>
      <c r="I620" s="30" t="s">
        <v>2120</v>
      </c>
    </row>
    <row r="621" spans="1:9" x14ac:dyDescent="0.3">
      <c r="A621" s="30" t="s">
        <v>1723</v>
      </c>
      <c r="B621" s="31" t="str">
        <f t="shared" si="9"/>
        <v>Digitalizaciones de la institución [Fundación Pablo Iglesias]</v>
      </c>
      <c r="C621" s="31" t="s">
        <v>34</v>
      </c>
      <c r="D621" s="31" t="s">
        <v>854</v>
      </c>
      <c r="E621" s="31" t="s">
        <v>167</v>
      </c>
      <c r="F621" s="31" t="s">
        <v>115</v>
      </c>
      <c r="G621" s="30" t="s">
        <v>93</v>
      </c>
      <c r="H621" s="30" t="s">
        <v>6</v>
      </c>
      <c r="I621" s="30" t="s">
        <v>6</v>
      </c>
    </row>
    <row r="622" spans="1:9" ht="28.8" x14ac:dyDescent="0.3">
      <c r="A622" s="30" t="s">
        <v>798</v>
      </c>
      <c r="B622" s="31" t="str">
        <f t="shared" si="9"/>
        <v>Digitalizaciones de la institución [Fundación Sancho el Sabio]</v>
      </c>
      <c r="C622" s="31" t="s">
        <v>34</v>
      </c>
      <c r="D622" s="31" t="s">
        <v>854</v>
      </c>
      <c r="E622" s="31" t="s">
        <v>167</v>
      </c>
      <c r="F622" s="31" t="s">
        <v>115</v>
      </c>
      <c r="G622" s="30" t="s">
        <v>17</v>
      </c>
      <c r="H622" s="30" t="s">
        <v>97</v>
      </c>
      <c r="I622" s="30" t="s">
        <v>2054</v>
      </c>
    </row>
    <row r="623" spans="1:9" x14ac:dyDescent="0.3">
      <c r="A623" s="30" t="s">
        <v>1724</v>
      </c>
      <c r="B623" s="31" t="str">
        <f t="shared" si="9"/>
        <v>Digitalizaciones de la institución [Fundación de Investigaciones Marxistas]</v>
      </c>
      <c r="C623" s="31" t="s">
        <v>34</v>
      </c>
      <c r="D623" s="31" t="s">
        <v>854</v>
      </c>
      <c r="E623" s="31" t="s">
        <v>167</v>
      </c>
      <c r="F623" s="31" t="s">
        <v>115</v>
      </c>
      <c r="G623" s="30" t="s">
        <v>93</v>
      </c>
      <c r="H623" s="30" t="s">
        <v>6</v>
      </c>
      <c r="I623" s="30" t="s">
        <v>6</v>
      </c>
    </row>
    <row r="624" spans="1:9" x14ac:dyDescent="0.3">
      <c r="A624" s="30" t="s">
        <v>24</v>
      </c>
      <c r="B624" s="31" t="str">
        <f t="shared" si="9"/>
        <v>Digitalizaciones de la institución [Hemeroteca Municipal de Madrid]</v>
      </c>
      <c r="C624" s="31" t="s">
        <v>2040</v>
      </c>
      <c r="D624" s="31" t="s">
        <v>854</v>
      </c>
      <c r="E624" s="31" t="s">
        <v>167</v>
      </c>
      <c r="F624" s="31" t="s">
        <v>115</v>
      </c>
      <c r="G624" s="30" t="s">
        <v>93</v>
      </c>
      <c r="H624" s="30" t="s">
        <v>6</v>
      </c>
      <c r="I624" s="30" t="s">
        <v>6</v>
      </c>
    </row>
    <row r="625" spans="1:9" x14ac:dyDescent="0.3">
      <c r="A625" s="30" t="s">
        <v>21</v>
      </c>
      <c r="B625" s="31" t="str">
        <f t="shared" si="9"/>
        <v>Digitalizaciones de la institución [Hemeroteca Municipal de Valencia]</v>
      </c>
      <c r="C625" s="31" t="s">
        <v>2040</v>
      </c>
      <c r="D625" s="31" t="s">
        <v>854</v>
      </c>
      <c r="E625" s="31" t="s">
        <v>167</v>
      </c>
      <c r="F625" s="31" t="s">
        <v>115</v>
      </c>
      <c r="G625" s="30" t="s">
        <v>611</v>
      </c>
      <c r="H625" s="30" t="s">
        <v>11</v>
      </c>
      <c r="I625" s="30" t="s">
        <v>11</v>
      </c>
    </row>
    <row r="626" spans="1:9" ht="28.8" x14ac:dyDescent="0.3">
      <c r="A626" s="30" t="s">
        <v>2000</v>
      </c>
      <c r="B626" s="31" t="str">
        <f t="shared" si="9"/>
        <v>Digitalizaciones de la institución [Gobiereno de Cantabria. Imprenta Regional de Cantabria]</v>
      </c>
      <c r="C626" s="31" t="s">
        <v>1882</v>
      </c>
      <c r="D626" s="31" t="s">
        <v>854</v>
      </c>
      <c r="E626" s="31" t="s">
        <v>167</v>
      </c>
      <c r="F626" s="31" t="s">
        <v>115</v>
      </c>
      <c r="G626" s="30" t="s">
        <v>3</v>
      </c>
      <c r="H626" s="30" t="s">
        <v>3</v>
      </c>
      <c r="I626" s="30" t="s">
        <v>304</v>
      </c>
    </row>
    <row r="627" spans="1:9" x14ac:dyDescent="0.3">
      <c r="A627" s="30" t="s">
        <v>1657</v>
      </c>
      <c r="B627" s="31" t="str">
        <f t="shared" si="9"/>
        <v>Digitalizaciones de la institución [Instituto de Estudios Altoaragoneses]</v>
      </c>
      <c r="C627" s="31" t="s">
        <v>1882</v>
      </c>
      <c r="D627" s="31" t="s">
        <v>854</v>
      </c>
      <c r="E627" s="31" t="s">
        <v>167</v>
      </c>
      <c r="F627" s="31" t="s">
        <v>115</v>
      </c>
      <c r="G627" s="30" t="s">
        <v>13</v>
      </c>
      <c r="H627" s="30" t="s">
        <v>60</v>
      </c>
      <c r="I627" s="30" t="s">
        <v>60</v>
      </c>
    </row>
    <row r="628" spans="1:9" ht="43.2" x14ac:dyDescent="0.3">
      <c r="A628" s="30" t="s">
        <v>1659</v>
      </c>
      <c r="B628" s="31" t="str">
        <f t="shared" si="9"/>
        <v>Digitalizaciones de la institución [Isidora Ediciones]</v>
      </c>
      <c r="C628" s="31" t="s">
        <v>1467</v>
      </c>
      <c r="D628" s="31" t="s">
        <v>854</v>
      </c>
      <c r="E628" s="31" t="s">
        <v>167</v>
      </c>
      <c r="F628" s="31" t="s">
        <v>115</v>
      </c>
      <c r="G628" s="30" t="s">
        <v>20</v>
      </c>
      <c r="H628" s="30" t="s">
        <v>64</v>
      </c>
      <c r="I628" s="30" t="s">
        <v>402</v>
      </c>
    </row>
    <row r="629" spans="1:9" x14ac:dyDescent="0.3">
      <c r="A629" s="30" t="s">
        <v>1725</v>
      </c>
      <c r="B629" s="31" t="str">
        <f t="shared" si="9"/>
        <v>Digitalizaciones de la institución [Lira editorial / Polo Digital Multimedia, S.L.]</v>
      </c>
      <c r="C629" s="31" t="s">
        <v>1467</v>
      </c>
      <c r="D629" s="31" t="s">
        <v>854</v>
      </c>
      <c r="E629" s="31" t="s">
        <v>167</v>
      </c>
      <c r="F629" s="31" t="s">
        <v>115</v>
      </c>
      <c r="G629" s="30" t="s">
        <v>93</v>
      </c>
      <c r="H629" s="30" t="s">
        <v>6</v>
      </c>
      <c r="I629" s="30" t="s">
        <v>6</v>
      </c>
    </row>
    <row r="630" spans="1:9" x14ac:dyDescent="0.3">
      <c r="A630" s="30" t="s">
        <v>1726</v>
      </c>
      <c r="B630" s="31" t="str">
        <f t="shared" si="9"/>
        <v>Digitalizaciones de la institución [Machado Grupo de Distribución S.L.]</v>
      </c>
      <c r="C630" s="31" t="s">
        <v>1467</v>
      </c>
      <c r="D630" s="31" t="s">
        <v>854</v>
      </c>
      <c r="E630" s="31" t="s">
        <v>167</v>
      </c>
      <c r="F630" s="31" t="s">
        <v>115</v>
      </c>
      <c r="G630" s="30" t="s">
        <v>93</v>
      </c>
      <c r="H630" s="30" t="s">
        <v>6</v>
      </c>
      <c r="I630" s="30" t="s">
        <v>6</v>
      </c>
    </row>
    <row r="631" spans="1:9" x14ac:dyDescent="0.3">
      <c r="A631" s="30" t="s">
        <v>769</v>
      </c>
      <c r="B631" s="31" t="str">
        <f t="shared" si="9"/>
        <v>Digitalizaciones de la institución [Museo Arqueológico Nacional]</v>
      </c>
      <c r="C631" s="31" t="s">
        <v>38</v>
      </c>
      <c r="D631" s="31" t="s">
        <v>854</v>
      </c>
      <c r="E631" s="31" t="s">
        <v>167</v>
      </c>
      <c r="F631" s="31" t="s">
        <v>115</v>
      </c>
      <c r="G631" s="30" t="s">
        <v>93</v>
      </c>
      <c r="H631" s="30" t="s">
        <v>6</v>
      </c>
      <c r="I631" s="30" t="s">
        <v>6</v>
      </c>
    </row>
    <row r="632" spans="1:9" x14ac:dyDescent="0.3">
      <c r="A632" s="30" t="s">
        <v>40</v>
      </c>
      <c r="B632" s="31" t="str">
        <f t="shared" si="9"/>
        <v>Digitalizaciones de la institución [Museo Cerralbo]</v>
      </c>
      <c r="C632" s="31" t="s">
        <v>38</v>
      </c>
      <c r="D632" s="31" t="s">
        <v>854</v>
      </c>
      <c r="E632" s="31" t="s">
        <v>167</v>
      </c>
      <c r="F632" s="31" t="s">
        <v>115</v>
      </c>
      <c r="G632" s="30" t="s">
        <v>93</v>
      </c>
      <c r="H632" s="30" t="s">
        <v>6</v>
      </c>
      <c r="I632" s="30" t="s">
        <v>6</v>
      </c>
    </row>
    <row r="633" spans="1:9" x14ac:dyDescent="0.3">
      <c r="A633" s="30" t="s">
        <v>809</v>
      </c>
      <c r="B633" s="31" t="str">
        <f t="shared" si="9"/>
        <v>Digitalizaciones de la institución [Museo Nacional de Antropología]</v>
      </c>
      <c r="C633" s="31" t="s">
        <v>38</v>
      </c>
      <c r="D633" s="31" t="s">
        <v>854</v>
      </c>
      <c r="E633" s="31" t="s">
        <v>167</v>
      </c>
      <c r="F633" s="31" t="s">
        <v>115</v>
      </c>
      <c r="G633" s="30" t="s">
        <v>93</v>
      </c>
      <c r="H633" s="30" t="s">
        <v>6</v>
      </c>
      <c r="I633" s="30" t="s">
        <v>6</v>
      </c>
    </row>
    <row r="634" spans="1:9" x14ac:dyDescent="0.3">
      <c r="A634" s="30" t="s">
        <v>1663</v>
      </c>
      <c r="B634" s="31" t="str">
        <f t="shared" si="9"/>
        <v>Digitalizaciones de la institución [Museo Nacional de Escultura]</v>
      </c>
      <c r="C634" s="31" t="s">
        <v>38</v>
      </c>
      <c r="D634" s="31" t="s">
        <v>854</v>
      </c>
      <c r="E634" s="31" t="s">
        <v>167</v>
      </c>
      <c r="F634" s="31" t="s">
        <v>115</v>
      </c>
      <c r="G634" s="30" t="s">
        <v>9</v>
      </c>
      <c r="H634" s="30" t="s">
        <v>78</v>
      </c>
      <c r="I634" s="30" t="s">
        <v>78</v>
      </c>
    </row>
    <row r="635" spans="1:9" x14ac:dyDescent="0.3">
      <c r="A635" s="30" t="s">
        <v>773</v>
      </c>
      <c r="B635" s="31" t="str">
        <f t="shared" si="9"/>
        <v>Digitalizaciones de la institución [Museo Nacional del Romanticismo]</v>
      </c>
      <c r="C635" s="31" t="s">
        <v>38</v>
      </c>
      <c r="D635" s="31" t="s">
        <v>854</v>
      </c>
      <c r="E635" s="31" t="s">
        <v>167</v>
      </c>
      <c r="F635" s="31" t="s">
        <v>115</v>
      </c>
      <c r="G635" s="30" t="s">
        <v>93</v>
      </c>
      <c r="H635" s="30" t="s">
        <v>6</v>
      </c>
      <c r="I635" s="30" t="s">
        <v>6</v>
      </c>
    </row>
    <row r="636" spans="1:9" x14ac:dyDescent="0.3">
      <c r="A636" s="30" t="s">
        <v>1668</v>
      </c>
      <c r="B636" s="31" t="str">
        <f t="shared" si="9"/>
        <v>Digitalizaciones de la institución [Museo de América]</v>
      </c>
      <c r="C636" s="31" t="s">
        <v>38</v>
      </c>
      <c r="D636" s="31" t="s">
        <v>854</v>
      </c>
      <c r="E636" s="31" t="s">
        <v>167</v>
      </c>
      <c r="F636" s="31" t="s">
        <v>115</v>
      </c>
      <c r="G636" s="30" t="s">
        <v>93</v>
      </c>
      <c r="H636" s="30" t="s">
        <v>6</v>
      </c>
      <c r="I636" s="30" t="s">
        <v>6</v>
      </c>
    </row>
    <row r="637" spans="1:9" x14ac:dyDescent="0.3">
      <c r="A637" s="30" t="s">
        <v>1669</v>
      </c>
      <c r="B637" s="31" t="str">
        <f t="shared" si="9"/>
        <v>Digitalizaciones de la institución [Museo del Traje]</v>
      </c>
      <c r="C637" s="31" t="s">
        <v>38</v>
      </c>
      <c r="D637" s="31" t="s">
        <v>854</v>
      </c>
      <c r="E637" s="31" t="s">
        <v>167</v>
      </c>
      <c r="F637" s="31" t="s">
        <v>115</v>
      </c>
      <c r="G637" s="30" t="s">
        <v>93</v>
      </c>
      <c r="H637" s="30" t="s">
        <v>6</v>
      </c>
      <c r="I637" s="30" t="s">
        <v>6</v>
      </c>
    </row>
    <row r="638" spans="1:9" x14ac:dyDescent="0.3">
      <c r="A638" s="30" t="s">
        <v>1727</v>
      </c>
      <c r="B638" s="31" t="str">
        <f t="shared" ref="B638:B696" si="10">"Digitalizaciones de la institución [" &amp; A638 &amp; "]"</f>
        <v>Digitalizaciones de la institución [PROMECAL]</v>
      </c>
      <c r="C638" s="31" t="s">
        <v>1467</v>
      </c>
      <c r="D638" s="31" t="s">
        <v>854</v>
      </c>
      <c r="E638" s="31" t="s">
        <v>167</v>
      </c>
      <c r="F638" s="31" t="s">
        <v>115</v>
      </c>
      <c r="G638" s="30" t="s">
        <v>9</v>
      </c>
      <c r="H638" s="30" t="s">
        <v>72</v>
      </c>
      <c r="I638" s="30" t="s">
        <v>72</v>
      </c>
    </row>
    <row r="639" spans="1:9" x14ac:dyDescent="0.3">
      <c r="A639" s="30" t="s">
        <v>1728</v>
      </c>
      <c r="B639" s="31" t="str">
        <f t="shared" si="10"/>
        <v>Digitalizaciones de la institución [Partido Comunista de España]</v>
      </c>
      <c r="C639" s="31" t="s">
        <v>49</v>
      </c>
      <c r="D639" s="31" t="s">
        <v>854</v>
      </c>
      <c r="E639" s="31" t="s">
        <v>167</v>
      </c>
      <c r="F639" s="31" t="s">
        <v>115</v>
      </c>
      <c r="G639" s="30" t="s">
        <v>93</v>
      </c>
      <c r="H639" s="30" t="s">
        <v>6</v>
      </c>
      <c r="I639" s="30" t="s">
        <v>6</v>
      </c>
    </row>
    <row r="640" spans="1:9" ht="28.8" x14ac:dyDescent="0.3">
      <c r="A640" s="30" t="s">
        <v>1978</v>
      </c>
      <c r="B640" s="31" t="str">
        <f t="shared" si="10"/>
        <v>Digitalizaciones de la institución [Principado de Asturias. Real Instituto de Estudios Asturianos (RIDEA)]</v>
      </c>
      <c r="C640" s="31" t="s">
        <v>1882</v>
      </c>
      <c r="D640" s="31" t="s">
        <v>854</v>
      </c>
      <c r="E640" s="31" t="s">
        <v>167</v>
      </c>
      <c r="F640" s="31" t="s">
        <v>115</v>
      </c>
      <c r="G640" s="30" t="s">
        <v>63</v>
      </c>
      <c r="H640" s="30" t="s">
        <v>8</v>
      </c>
      <c r="I640" s="30" t="s">
        <v>290</v>
      </c>
    </row>
    <row r="641" spans="1:9" x14ac:dyDescent="0.3">
      <c r="A641" s="30" t="s">
        <v>1679</v>
      </c>
      <c r="B641" s="31" t="str">
        <f t="shared" si="10"/>
        <v>Digitalizaciones de la institución [Universidad de Córdoba]</v>
      </c>
      <c r="C641" s="31" t="s">
        <v>44</v>
      </c>
      <c r="D641" s="31" t="s">
        <v>854</v>
      </c>
      <c r="E641" s="31" t="s">
        <v>167</v>
      </c>
      <c r="F641" s="31" t="s">
        <v>115</v>
      </c>
      <c r="G641" s="30" t="s">
        <v>4</v>
      </c>
      <c r="H641" s="30" t="s">
        <v>54</v>
      </c>
      <c r="I641" s="30" t="s">
        <v>54</v>
      </c>
    </row>
    <row r="642" spans="1:9" x14ac:dyDescent="0.3">
      <c r="A642" s="30" t="s">
        <v>1680</v>
      </c>
      <c r="B642" s="31" t="str">
        <f t="shared" si="10"/>
        <v>Digitalizaciones de la institución [Universidad de Granada]</v>
      </c>
      <c r="C642" s="31" t="s">
        <v>44</v>
      </c>
      <c r="D642" s="31" t="s">
        <v>854</v>
      </c>
      <c r="E642" s="31" t="s">
        <v>167</v>
      </c>
      <c r="F642" s="31" t="s">
        <v>115</v>
      </c>
      <c r="G642" s="30" t="s">
        <v>4</v>
      </c>
      <c r="H642" s="30" t="s">
        <v>55</v>
      </c>
      <c r="I642" s="30" t="s">
        <v>55</v>
      </c>
    </row>
    <row r="643" spans="1:9" x14ac:dyDescent="0.3">
      <c r="A643" s="30" t="s">
        <v>211</v>
      </c>
      <c r="B643" s="31" t="str">
        <f t="shared" si="10"/>
        <v>Digitalizaciones de la institución [Universidad de La Laguna]</v>
      </c>
      <c r="C643" s="31" t="s">
        <v>44</v>
      </c>
      <c r="D643" s="31" t="s">
        <v>854</v>
      </c>
      <c r="E643" s="31" t="s">
        <v>167</v>
      </c>
      <c r="F643" s="31" t="s">
        <v>115</v>
      </c>
      <c r="G643" s="30" t="s">
        <v>20</v>
      </c>
      <c r="H643" s="30" t="s">
        <v>65</v>
      </c>
      <c r="I643" s="30" t="s">
        <v>1568</v>
      </c>
    </row>
    <row r="644" spans="1:9" ht="28.8" x14ac:dyDescent="0.3">
      <c r="A644" s="30" t="s">
        <v>1681</v>
      </c>
      <c r="B644" s="31" t="str">
        <f t="shared" si="10"/>
        <v>Digitalizaciones de la institución [Universidad de Salamanca]</v>
      </c>
      <c r="C644" s="31" t="s">
        <v>44</v>
      </c>
      <c r="D644" s="31" t="s">
        <v>854</v>
      </c>
      <c r="E644" s="31" t="s">
        <v>167</v>
      </c>
      <c r="F644" s="31" t="s">
        <v>115</v>
      </c>
      <c r="G644" s="30" t="s">
        <v>9</v>
      </c>
      <c r="H644" s="30" t="s">
        <v>75</v>
      </c>
      <c r="I644" s="30" t="s">
        <v>75</v>
      </c>
    </row>
    <row r="645" spans="1:9" x14ac:dyDescent="0.3">
      <c r="A645" s="30" t="s">
        <v>1729</v>
      </c>
      <c r="B645" s="31" t="str">
        <f t="shared" si="10"/>
        <v>Digitalizaciones de la institución [Ópera Actual S.L.]</v>
      </c>
      <c r="C645" s="31" t="s">
        <v>1467</v>
      </c>
      <c r="D645" s="31" t="s">
        <v>854</v>
      </c>
      <c r="E645" s="31" t="s">
        <v>167</v>
      </c>
      <c r="F645" s="31" t="s">
        <v>115</v>
      </c>
      <c r="G645" s="35" t="s">
        <v>16</v>
      </c>
      <c r="H645" s="35" t="s">
        <v>80</v>
      </c>
      <c r="I645" s="35" t="s">
        <v>80</v>
      </c>
    </row>
    <row r="646" spans="1:9" x14ac:dyDescent="0.3">
      <c r="A646" s="31" t="s">
        <v>2001</v>
      </c>
      <c r="B646" s="31" t="str">
        <f t="shared" si="10"/>
        <v>Digitalizaciones de la institución [Centro Internacional de Estudios sobre romanticismo hispánico]</v>
      </c>
      <c r="C646" s="31" t="s">
        <v>2044</v>
      </c>
      <c r="D646" s="31" t="s">
        <v>854</v>
      </c>
      <c r="E646" s="31" t="s">
        <v>989</v>
      </c>
      <c r="F646" s="31" t="s">
        <v>115</v>
      </c>
      <c r="G646" s="35" t="s">
        <v>84</v>
      </c>
      <c r="H646" s="35" t="s">
        <v>85</v>
      </c>
      <c r="I646" s="35" t="s">
        <v>85</v>
      </c>
    </row>
    <row r="647" spans="1:9" x14ac:dyDescent="0.3">
      <c r="A647" s="31" t="s">
        <v>1730</v>
      </c>
      <c r="B647" s="31" t="str">
        <f t="shared" si="10"/>
        <v>Digitalizaciones de la institución [Academia de las Artes Escénicas de España]</v>
      </c>
      <c r="C647" s="31" t="s">
        <v>1467</v>
      </c>
      <c r="D647" s="31" t="s">
        <v>854</v>
      </c>
      <c r="E647" s="31" t="s">
        <v>989</v>
      </c>
      <c r="F647" s="31" t="s">
        <v>115</v>
      </c>
      <c r="G647" s="35" t="s">
        <v>93</v>
      </c>
      <c r="H647" s="35" t="s">
        <v>6</v>
      </c>
      <c r="I647" s="35" t="s">
        <v>6</v>
      </c>
    </row>
    <row r="648" spans="1:9" x14ac:dyDescent="0.3">
      <c r="A648" s="31" t="s">
        <v>2003</v>
      </c>
      <c r="B648" s="31" t="str">
        <f t="shared" si="10"/>
        <v>Digitalizaciones de la institución [Generalitat Valenciana. Academia Valenciana de la Lengua (AVL)]</v>
      </c>
      <c r="C648" s="31" t="s">
        <v>1882</v>
      </c>
      <c r="D648" s="31" t="s">
        <v>854</v>
      </c>
      <c r="E648" s="31" t="s">
        <v>989</v>
      </c>
      <c r="F648" s="31" t="s">
        <v>115</v>
      </c>
      <c r="G648" s="35" t="s">
        <v>611</v>
      </c>
      <c r="H648" s="35" t="s">
        <v>11</v>
      </c>
      <c r="I648" s="35" t="s">
        <v>11</v>
      </c>
    </row>
    <row r="649" spans="1:9" x14ac:dyDescent="0.3">
      <c r="A649" s="31" t="s">
        <v>1626</v>
      </c>
      <c r="B649" s="31" t="str">
        <f t="shared" si="10"/>
        <v>Digitalizaciones de la institución [Agencia Española de Cooperación Internacional para el Desarrollo (AECID)]</v>
      </c>
      <c r="C649" s="31" t="s">
        <v>1881</v>
      </c>
      <c r="D649" s="31" t="s">
        <v>854</v>
      </c>
      <c r="E649" s="31" t="s">
        <v>989</v>
      </c>
      <c r="F649" s="31" t="s">
        <v>115</v>
      </c>
      <c r="G649" s="35" t="s">
        <v>93</v>
      </c>
      <c r="H649" s="35" t="s">
        <v>6</v>
      </c>
      <c r="I649" s="35" t="s">
        <v>6</v>
      </c>
    </row>
    <row r="650" spans="1:9" x14ac:dyDescent="0.3">
      <c r="A650" s="31" t="s">
        <v>1743</v>
      </c>
      <c r="B650" s="31" t="str">
        <f t="shared" si="10"/>
        <v>Digitalizaciones de la institución [Archivo Fundación Pública Gallega Camilo José Cela]</v>
      </c>
      <c r="C650" s="31" t="s">
        <v>1362</v>
      </c>
      <c r="D650" s="31" t="s">
        <v>854</v>
      </c>
      <c r="E650" s="31" t="s">
        <v>989</v>
      </c>
      <c r="F650" s="31" t="s">
        <v>115</v>
      </c>
      <c r="G650" s="35" t="s">
        <v>2</v>
      </c>
      <c r="H650" s="35" t="s">
        <v>2060</v>
      </c>
      <c r="I650" s="35" t="s">
        <v>2108</v>
      </c>
    </row>
    <row r="651" spans="1:9" x14ac:dyDescent="0.3">
      <c r="A651" s="31" t="s">
        <v>1731</v>
      </c>
      <c r="B651" s="31" t="str">
        <f t="shared" si="10"/>
        <v>Digitalizaciones de la institución [Asociación de Autores de Teatro]</v>
      </c>
      <c r="C651" s="31" t="s">
        <v>1362</v>
      </c>
      <c r="D651" s="31" t="s">
        <v>854</v>
      </c>
      <c r="E651" s="31" t="s">
        <v>989</v>
      </c>
      <c r="F651" s="31" t="s">
        <v>115</v>
      </c>
      <c r="G651" s="35" t="s">
        <v>93</v>
      </c>
      <c r="H651" s="35" t="s">
        <v>6</v>
      </c>
      <c r="I651" s="35" t="s">
        <v>6</v>
      </c>
    </row>
    <row r="652" spans="1:9" x14ac:dyDescent="0.3">
      <c r="A652" s="31" t="s">
        <v>1735</v>
      </c>
      <c r="B652" s="31" t="str">
        <f t="shared" si="10"/>
        <v>Digitalizaciones de la institución [Asociación de Teatro para la Infancia y la Juventud (ASSITEJ-España)]</v>
      </c>
      <c r="C652" s="31" t="s">
        <v>1362</v>
      </c>
      <c r="D652" s="31" t="s">
        <v>854</v>
      </c>
      <c r="E652" s="31" t="s">
        <v>989</v>
      </c>
      <c r="F652" s="31" t="s">
        <v>115</v>
      </c>
      <c r="G652" s="35" t="s">
        <v>93</v>
      </c>
      <c r="H652" s="35" t="s">
        <v>6</v>
      </c>
      <c r="I652" s="35" t="s">
        <v>6</v>
      </c>
    </row>
    <row r="653" spans="1:9" x14ac:dyDescent="0.3">
      <c r="A653" s="31" t="s">
        <v>1732</v>
      </c>
      <c r="B653" s="31" t="str">
        <f t="shared" si="10"/>
        <v>Digitalizaciones de la institución [Asociación Internacional de Hispanistas (AIH)]</v>
      </c>
      <c r="C653" s="31" t="s">
        <v>1362</v>
      </c>
      <c r="D653" s="31" t="s">
        <v>854</v>
      </c>
      <c r="E653" s="31" t="s">
        <v>989</v>
      </c>
      <c r="F653" s="31" t="s">
        <v>115</v>
      </c>
      <c r="G653" s="35"/>
      <c r="H653" s="35"/>
      <c r="I653" s="35"/>
    </row>
    <row r="654" spans="1:9" x14ac:dyDescent="0.3">
      <c r="A654" s="31" t="s">
        <v>1733</v>
      </c>
      <c r="B654" s="31" t="str">
        <f t="shared" si="10"/>
        <v>Digitalizaciones de la institución [Asociación Internacional Siglo de Oro (AISO)]</v>
      </c>
      <c r="C654" s="31" t="s">
        <v>1362</v>
      </c>
      <c r="D654" s="31" t="s">
        <v>854</v>
      </c>
      <c r="E654" s="31" t="s">
        <v>989</v>
      </c>
      <c r="F654" s="31" t="s">
        <v>115</v>
      </c>
      <c r="G654" s="35" t="s">
        <v>2</v>
      </c>
      <c r="H654" s="35" t="s">
        <v>89</v>
      </c>
      <c r="I654" s="35" t="s">
        <v>89</v>
      </c>
    </row>
    <row r="655" spans="1:9" x14ac:dyDescent="0.3">
      <c r="A655" s="31" t="s">
        <v>1734</v>
      </c>
      <c r="B655" s="31" t="str">
        <f t="shared" si="10"/>
        <v>Digitalizaciones de la institución [Asociación para la Enseñanza del Español como Lengua Extranjera (ASELE)]</v>
      </c>
      <c r="C655" s="31" t="s">
        <v>1362</v>
      </c>
      <c r="D655" s="31" t="s">
        <v>854</v>
      </c>
      <c r="E655" s="31" t="s">
        <v>989</v>
      </c>
      <c r="F655" s="31" t="s">
        <v>115</v>
      </c>
      <c r="G655" s="35"/>
      <c r="H655" s="35"/>
      <c r="I655" s="35"/>
    </row>
    <row r="656" spans="1:9" x14ac:dyDescent="0.3">
      <c r="A656" s="31" t="s">
        <v>2002</v>
      </c>
      <c r="B656" s="31" t="str">
        <f t="shared" si="10"/>
        <v>Digitalizaciones de la institución [Abadia de Montserrat. Biblioteca]</v>
      </c>
      <c r="C656" s="31" t="s">
        <v>29</v>
      </c>
      <c r="D656" s="31" t="s">
        <v>854</v>
      </c>
      <c r="E656" s="31" t="s">
        <v>989</v>
      </c>
      <c r="F656" s="31" t="s">
        <v>115</v>
      </c>
      <c r="G656" s="35" t="s">
        <v>16</v>
      </c>
      <c r="H656" s="35" t="s">
        <v>80</v>
      </c>
      <c r="I656" s="35" t="s">
        <v>2125</v>
      </c>
    </row>
    <row r="657" spans="1:9" ht="43.2" x14ac:dyDescent="0.3">
      <c r="A657" s="31" t="s">
        <v>1736</v>
      </c>
      <c r="B657" s="31" t="str">
        <f t="shared" si="10"/>
        <v>Digitalizaciones de la institución [Biblioteca das Letras Galegas]</v>
      </c>
      <c r="C657" s="31" t="s">
        <v>1467</v>
      </c>
      <c r="D657" s="31" t="s">
        <v>854</v>
      </c>
      <c r="E657" s="31" t="s">
        <v>989</v>
      </c>
      <c r="F657" s="31" t="s">
        <v>115</v>
      </c>
      <c r="G657" s="35" t="s">
        <v>2</v>
      </c>
      <c r="H657" s="35" t="s">
        <v>2060</v>
      </c>
      <c r="I657" s="35" t="s">
        <v>139</v>
      </c>
    </row>
    <row r="658" spans="1:9" x14ac:dyDescent="0.3">
      <c r="A658" s="31" t="s">
        <v>750</v>
      </c>
      <c r="B658" s="31" t="str">
        <f t="shared" si="10"/>
        <v>Digitalizaciones de la institución [Biblioteca de Cataluña]</v>
      </c>
      <c r="C658" s="31" t="s">
        <v>2049</v>
      </c>
      <c r="D658" s="31" t="s">
        <v>854</v>
      </c>
      <c r="E658" s="31" t="s">
        <v>989</v>
      </c>
      <c r="F658" s="31" t="s">
        <v>115</v>
      </c>
      <c r="G658" s="35" t="s">
        <v>16</v>
      </c>
      <c r="H658" s="35" t="s">
        <v>80</v>
      </c>
      <c r="I658" s="35" t="s">
        <v>80</v>
      </c>
    </row>
    <row r="659" spans="1:9" x14ac:dyDescent="0.3">
      <c r="A659" s="31" t="s">
        <v>2004</v>
      </c>
      <c r="B659" s="31" t="str">
        <f t="shared" si="10"/>
        <v>Digitalizaciones de la institución [Biblioteca Publica Municipal de Menéndez Pelayo. Fondo de teatro antiguo español]</v>
      </c>
      <c r="C659" s="31" t="s">
        <v>2040</v>
      </c>
      <c r="D659" s="31" t="s">
        <v>854</v>
      </c>
      <c r="E659" s="31" t="s">
        <v>989</v>
      </c>
      <c r="F659" s="31" t="s">
        <v>115</v>
      </c>
      <c r="G659" s="35" t="s">
        <v>93</v>
      </c>
      <c r="H659" s="35" t="s">
        <v>6</v>
      </c>
      <c r="I659" s="35" t="s">
        <v>6</v>
      </c>
    </row>
    <row r="660" spans="1:9" x14ac:dyDescent="0.3">
      <c r="A660" s="31" t="s">
        <v>396</v>
      </c>
      <c r="B660" s="31" t="str">
        <f t="shared" si="10"/>
        <v>Digitalizaciones de la institución [Biblioteca Digital de la Región de Murcia]</v>
      </c>
      <c r="C660" s="31" t="s">
        <v>2047</v>
      </c>
      <c r="D660" s="31" t="s">
        <v>854</v>
      </c>
      <c r="E660" s="31" t="s">
        <v>989</v>
      </c>
      <c r="F660" s="31" t="s">
        <v>115</v>
      </c>
      <c r="G660" s="35" t="s">
        <v>94</v>
      </c>
      <c r="H660" s="35" t="s">
        <v>12</v>
      </c>
      <c r="I660" s="35" t="s">
        <v>12</v>
      </c>
    </row>
    <row r="661" spans="1:9" x14ac:dyDescent="0.3">
      <c r="A661" s="31" t="s">
        <v>1737</v>
      </c>
      <c r="B661" s="31" t="str">
        <f t="shared" si="10"/>
        <v>Digitalizaciones de la institución [Biblioteca Digital del Instituto de Historia del CSIC]</v>
      </c>
      <c r="C661" s="31" t="s">
        <v>2047</v>
      </c>
      <c r="D661" s="31" t="s">
        <v>854</v>
      </c>
      <c r="E661" s="31" t="s">
        <v>989</v>
      </c>
      <c r="F661" s="31" t="s">
        <v>115</v>
      </c>
      <c r="G661" s="35" t="s">
        <v>93</v>
      </c>
      <c r="H661" s="35" t="s">
        <v>6</v>
      </c>
      <c r="I661" s="35" t="s">
        <v>6</v>
      </c>
    </row>
    <row r="662" spans="1:9" x14ac:dyDescent="0.3">
      <c r="A662" s="31" t="s">
        <v>1741</v>
      </c>
      <c r="B662" s="31" t="str">
        <f t="shared" si="10"/>
        <v>Digitalizaciones de la institución [Biblioteca Fundación Barcenillas. Legado Francisco Pérez González]</v>
      </c>
      <c r="C662" s="31" t="s">
        <v>34</v>
      </c>
      <c r="D662" s="31" t="s">
        <v>854</v>
      </c>
      <c r="E662" s="31" t="s">
        <v>989</v>
      </c>
      <c r="F662" s="31" t="s">
        <v>115</v>
      </c>
      <c r="G662" s="35" t="s">
        <v>3</v>
      </c>
      <c r="H662" s="35" t="s">
        <v>3</v>
      </c>
      <c r="I662" s="35" t="s">
        <v>2144</v>
      </c>
    </row>
    <row r="663" spans="1:9" x14ac:dyDescent="0.3">
      <c r="A663" s="31" t="s">
        <v>1738</v>
      </c>
      <c r="B663" s="31" t="str">
        <f t="shared" si="10"/>
        <v>Digitalizaciones de la institución [Biblioteca Histórica Municipal de Madrid]</v>
      </c>
      <c r="C663" s="31" t="s">
        <v>2040</v>
      </c>
      <c r="D663" s="31" t="s">
        <v>854</v>
      </c>
      <c r="E663" s="31" t="s">
        <v>989</v>
      </c>
      <c r="F663" s="31" t="s">
        <v>115</v>
      </c>
      <c r="G663" s="35" t="s">
        <v>93</v>
      </c>
      <c r="H663" s="35" t="s">
        <v>6</v>
      </c>
      <c r="I663" s="35" t="s">
        <v>6</v>
      </c>
    </row>
    <row r="664" spans="1:9" x14ac:dyDescent="0.3">
      <c r="A664" s="31" t="s">
        <v>2006</v>
      </c>
      <c r="B664" s="31" t="str">
        <f t="shared" si="10"/>
        <v>Digitalizaciones de la institución [Universidad de Alicante. Biblioteca]</v>
      </c>
      <c r="C664" s="31" t="s">
        <v>44</v>
      </c>
      <c r="D664" s="31" t="s">
        <v>854</v>
      </c>
      <c r="E664" s="31" t="s">
        <v>989</v>
      </c>
      <c r="F664" s="31" t="s">
        <v>115</v>
      </c>
      <c r="G664" s="35" t="s">
        <v>611</v>
      </c>
      <c r="H664" s="35" t="s">
        <v>85</v>
      </c>
      <c r="I664" s="35" t="s">
        <v>85</v>
      </c>
    </row>
    <row r="665" spans="1:9" x14ac:dyDescent="0.3">
      <c r="A665" s="31" t="s">
        <v>1739</v>
      </c>
      <c r="B665" s="31" t="str">
        <f t="shared" si="10"/>
        <v>Digitalizaciones de la institución [Biblioteca Valenciana Nicolau Primitiu (Bivaldi)]</v>
      </c>
      <c r="C665" s="31" t="s">
        <v>2049</v>
      </c>
      <c r="D665" s="31" t="s">
        <v>854</v>
      </c>
      <c r="E665" s="31" t="s">
        <v>989</v>
      </c>
      <c r="F665" s="31" t="s">
        <v>115</v>
      </c>
      <c r="G665" s="35" t="s">
        <v>611</v>
      </c>
      <c r="H665" s="35" t="s">
        <v>11</v>
      </c>
      <c r="I665" s="35" t="s">
        <v>11</v>
      </c>
    </row>
    <row r="666" spans="1:9" x14ac:dyDescent="0.3">
      <c r="A666" s="31" t="s">
        <v>1740</v>
      </c>
      <c r="B666" s="31" t="str">
        <f t="shared" si="10"/>
        <v>Digitalizaciones de la institución [Biblioteca Virtual Joan Lluís Vives]</v>
      </c>
      <c r="C666" s="31" t="s">
        <v>2047</v>
      </c>
      <c r="D666" s="31" t="s">
        <v>854</v>
      </c>
      <c r="E666" s="31" t="s">
        <v>989</v>
      </c>
      <c r="F666" s="31" t="s">
        <v>115</v>
      </c>
      <c r="G666" s="35" t="s">
        <v>611</v>
      </c>
      <c r="H666" s="35" t="s">
        <v>11</v>
      </c>
      <c r="I666" s="35" t="s">
        <v>11</v>
      </c>
    </row>
    <row r="667" spans="1:9" x14ac:dyDescent="0.3">
      <c r="A667" s="31" t="s">
        <v>2009</v>
      </c>
      <c r="B667" s="31" t="str">
        <f t="shared" si="10"/>
        <v>Digitalizaciones de la institución [Universidad de Valladolid. Cátedra Simón Ruiz de Historia del Comercio]</v>
      </c>
      <c r="C667" s="31" t="s">
        <v>44</v>
      </c>
      <c r="D667" s="31" t="s">
        <v>854</v>
      </c>
      <c r="E667" s="31" t="s">
        <v>989</v>
      </c>
      <c r="F667" s="31" t="s">
        <v>115</v>
      </c>
      <c r="G667" s="30" t="s">
        <v>9</v>
      </c>
      <c r="H667" s="30" t="s">
        <v>78</v>
      </c>
      <c r="I667" s="30" t="s">
        <v>78</v>
      </c>
    </row>
    <row r="668" spans="1:9" ht="43.2" x14ac:dyDescent="0.3">
      <c r="A668" s="31" t="s">
        <v>2010</v>
      </c>
      <c r="B668" s="31" t="str">
        <f t="shared" si="10"/>
        <v>Digitalizaciones de la institución [Universidad de Santiago de Compostela. Cátedra Valle-Inclán]</v>
      </c>
      <c r="C668" s="31" t="s">
        <v>44</v>
      </c>
      <c r="D668" s="31" t="s">
        <v>854</v>
      </c>
      <c r="E668" s="31" t="s">
        <v>989</v>
      </c>
      <c r="F668" s="31" t="s">
        <v>115</v>
      </c>
      <c r="G668" s="30" t="s">
        <v>2</v>
      </c>
      <c r="H668" s="30" t="s">
        <v>89</v>
      </c>
      <c r="I668" s="30" t="s">
        <v>139</v>
      </c>
    </row>
    <row r="669" spans="1:9" ht="28.8" x14ac:dyDescent="0.3">
      <c r="A669" s="31" t="s">
        <v>2011</v>
      </c>
      <c r="B669" s="31" t="str">
        <f t="shared" si="10"/>
        <v>Digitalizaciones de la institución [Universidad de Castilla-La Mancha. Centro de Estudios de Promoción de la Lectura y Literatura Infantil (CEPLI)]</v>
      </c>
      <c r="C669" s="31" t="s">
        <v>44</v>
      </c>
      <c r="D669" s="31" t="s">
        <v>854</v>
      </c>
      <c r="E669" s="31" t="s">
        <v>989</v>
      </c>
      <c r="F669" s="31" t="s">
        <v>115</v>
      </c>
      <c r="G669" s="30" t="s">
        <v>15</v>
      </c>
      <c r="H669" s="30" t="s">
        <v>67</v>
      </c>
      <c r="I669" s="30" t="s">
        <v>67</v>
      </c>
    </row>
    <row r="670" spans="1:9" x14ac:dyDescent="0.3">
      <c r="A670" s="31" t="s">
        <v>5</v>
      </c>
      <c r="B670" s="31" t="str">
        <f t="shared" si="10"/>
        <v>Digitalizaciones de la institución [Biblioteca Nacional de España]</v>
      </c>
      <c r="C670" s="31" t="s">
        <v>2049</v>
      </c>
      <c r="D670" s="31" t="s">
        <v>854</v>
      </c>
      <c r="E670" s="31" t="s">
        <v>989</v>
      </c>
      <c r="F670" s="31" t="s">
        <v>115</v>
      </c>
      <c r="G670" s="30" t="s">
        <v>93</v>
      </c>
      <c r="H670" s="30" t="s">
        <v>6</v>
      </c>
      <c r="I670" s="30" t="s">
        <v>6</v>
      </c>
    </row>
    <row r="671" spans="1:9" x14ac:dyDescent="0.3">
      <c r="A671" s="31" t="s">
        <v>2005</v>
      </c>
      <c r="B671" s="31" t="str">
        <f t="shared" si="10"/>
        <v>Digitalizaciones de la institución [Diputación Provincial de Badajoz]</v>
      </c>
      <c r="C671" s="31" t="s">
        <v>28</v>
      </c>
      <c r="D671" s="31" t="s">
        <v>854</v>
      </c>
      <c r="E671" s="31" t="s">
        <v>989</v>
      </c>
      <c r="F671" s="31" t="s">
        <v>115</v>
      </c>
      <c r="G671" s="30" t="s">
        <v>18</v>
      </c>
      <c r="H671" s="30" t="s">
        <v>87</v>
      </c>
      <c r="I671" s="30" t="s">
        <v>87</v>
      </c>
    </row>
    <row r="672" spans="1:9" x14ac:dyDescent="0.3">
      <c r="A672" s="31" t="s">
        <v>2013</v>
      </c>
      <c r="B672" s="31" t="str">
        <f t="shared" si="10"/>
        <v>Digitalizaciones de la institución [Consejo Superior de Investigaciones Científicas (CSIC). Centro de Ciencias Humanas y Sociales (CCHS). Editores y editoriales iberoamericanos (siglos XIX-XXI) - EDI-RED]</v>
      </c>
      <c r="C672" s="31" t="s">
        <v>2042</v>
      </c>
      <c r="D672" s="31" t="s">
        <v>854</v>
      </c>
      <c r="E672" s="31" t="s">
        <v>989</v>
      </c>
      <c r="F672" s="31" t="s">
        <v>115</v>
      </c>
      <c r="G672" s="30" t="s">
        <v>93</v>
      </c>
      <c r="H672" s="30" t="s">
        <v>6</v>
      </c>
      <c r="I672" s="30" t="s">
        <v>6</v>
      </c>
    </row>
    <row r="673" spans="1:9" ht="28.8" x14ac:dyDescent="0.3">
      <c r="A673" s="31" t="s">
        <v>2007</v>
      </c>
      <c r="B673" s="31" t="str">
        <f t="shared" si="10"/>
        <v>Digitalizaciones de la institución [Universidad de Salamanca. Biblioteca]</v>
      </c>
      <c r="C673" s="31" t="s">
        <v>44</v>
      </c>
      <c r="D673" s="31" t="s">
        <v>854</v>
      </c>
      <c r="E673" s="31" t="s">
        <v>989</v>
      </c>
      <c r="F673" s="31" t="s">
        <v>115</v>
      </c>
      <c r="G673" s="30" t="s">
        <v>9</v>
      </c>
      <c r="H673" s="30" t="s">
        <v>75</v>
      </c>
      <c r="I673" s="30" t="s">
        <v>75</v>
      </c>
    </row>
    <row r="674" spans="1:9" x14ac:dyDescent="0.3">
      <c r="A674" s="31" t="s">
        <v>2008</v>
      </c>
      <c r="B674" s="31" t="str">
        <f t="shared" si="10"/>
        <v>Digitalizaciones de la institución [Universidad de Valladolid. Biblioteca]</v>
      </c>
      <c r="C674" s="31" t="s">
        <v>44</v>
      </c>
      <c r="D674" s="31" t="s">
        <v>854</v>
      </c>
      <c r="E674" s="31" t="s">
        <v>989</v>
      </c>
      <c r="F674" s="31" t="s">
        <v>115</v>
      </c>
      <c r="G674" s="30" t="s">
        <v>9</v>
      </c>
      <c r="H674" s="30" t="s">
        <v>78</v>
      </c>
      <c r="I674" s="30" t="s">
        <v>78</v>
      </c>
    </row>
    <row r="675" spans="1:9" ht="28.8" x14ac:dyDescent="0.3">
      <c r="A675" s="31" t="s">
        <v>1742</v>
      </c>
      <c r="B675" s="31" t="str">
        <f t="shared" si="10"/>
        <v>Digitalizaciones de la institución [Fundación Caballero Bonald]</v>
      </c>
      <c r="C675" s="31" t="s">
        <v>34</v>
      </c>
      <c r="D675" s="31" t="s">
        <v>854</v>
      </c>
      <c r="E675" s="31" t="s">
        <v>989</v>
      </c>
      <c r="F675" s="31" t="s">
        <v>115</v>
      </c>
      <c r="G675" s="30" t="s">
        <v>4</v>
      </c>
      <c r="H675" s="30" t="s">
        <v>53</v>
      </c>
      <c r="I675" s="30" t="s">
        <v>1386</v>
      </c>
    </row>
    <row r="676" spans="1:9" x14ac:dyDescent="0.3">
      <c r="A676" s="31" t="s">
        <v>584</v>
      </c>
      <c r="B676" s="31" t="str">
        <f t="shared" si="10"/>
        <v>Digitalizaciones de la institución [Fundación Joaquín Díaz]</v>
      </c>
      <c r="C676" s="31" t="s">
        <v>34</v>
      </c>
      <c r="D676" s="31" t="s">
        <v>854</v>
      </c>
      <c r="E676" s="31" t="s">
        <v>989</v>
      </c>
      <c r="F676" s="31" t="s">
        <v>115</v>
      </c>
      <c r="G676" s="30" t="s">
        <v>9</v>
      </c>
      <c r="H676" s="30" t="s">
        <v>78</v>
      </c>
      <c r="I676" s="30" t="s">
        <v>2058</v>
      </c>
    </row>
    <row r="677" spans="1:9" x14ac:dyDescent="0.3">
      <c r="A677" s="31" t="s">
        <v>1723</v>
      </c>
      <c r="B677" s="31" t="str">
        <f t="shared" si="10"/>
        <v>Digitalizaciones de la institución [Fundación Pablo Iglesias]</v>
      </c>
      <c r="C677" s="31" t="s">
        <v>34</v>
      </c>
      <c r="D677" s="31" t="s">
        <v>854</v>
      </c>
      <c r="E677" s="31" t="s">
        <v>989</v>
      </c>
      <c r="F677" s="31" t="s">
        <v>115</v>
      </c>
      <c r="G677" s="30" t="s">
        <v>93</v>
      </c>
      <c r="H677" s="30" t="s">
        <v>6</v>
      </c>
      <c r="I677" s="30" t="s">
        <v>6</v>
      </c>
    </row>
    <row r="678" spans="1:9" x14ac:dyDescent="0.3">
      <c r="A678" s="31" t="s">
        <v>2014</v>
      </c>
      <c r="B678" s="31" t="str">
        <f t="shared" si="10"/>
        <v>Digitalizaciones de la institución [Universidad de Navarra. Grupo de Investigación del Siglo de Oro (GRISO)]</v>
      </c>
      <c r="C678" s="31" t="s">
        <v>44</v>
      </c>
      <c r="D678" s="31" t="s">
        <v>854</v>
      </c>
      <c r="E678" s="31" t="s">
        <v>989</v>
      </c>
      <c r="F678" s="31" t="s">
        <v>115</v>
      </c>
      <c r="G678" s="30" t="s">
        <v>95</v>
      </c>
      <c r="H678" s="30" t="s">
        <v>381</v>
      </c>
      <c r="I678" s="30" t="s">
        <v>381</v>
      </c>
    </row>
    <row r="679" spans="1:9" x14ac:dyDescent="0.3">
      <c r="A679" s="31" t="s">
        <v>1744</v>
      </c>
      <c r="B679" s="31" t="str">
        <f t="shared" si="10"/>
        <v>Digitalizaciones de la institución [Grupo de Estudios Galdosianos (GREGAL)]</v>
      </c>
      <c r="C679" s="31" t="s">
        <v>1362</v>
      </c>
      <c r="D679" s="31" t="s">
        <v>854</v>
      </c>
      <c r="E679" s="31" t="s">
        <v>989</v>
      </c>
      <c r="F679" s="31" t="s">
        <v>115</v>
      </c>
      <c r="G679" s="30"/>
      <c r="H679" s="30"/>
      <c r="I679" s="30"/>
    </row>
    <row r="680" spans="1:9" x14ac:dyDescent="0.3">
      <c r="A680" s="31" t="s">
        <v>2012</v>
      </c>
      <c r="B680" s="31" t="str">
        <f t="shared" si="10"/>
        <v>Digitalizaciones de la institución [Instituto del Teatro]</v>
      </c>
      <c r="C680" s="31" t="s">
        <v>1897</v>
      </c>
      <c r="D680" s="31" t="s">
        <v>854</v>
      </c>
      <c r="E680" s="31" t="s">
        <v>989</v>
      </c>
      <c r="F680" s="31" t="s">
        <v>115</v>
      </c>
      <c r="G680" s="30" t="s">
        <v>93</v>
      </c>
      <c r="H680" s="30" t="s">
        <v>6</v>
      </c>
      <c r="I680" s="30" t="s">
        <v>6</v>
      </c>
    </row>
    <row r="681" spans="1:9" x14ac:dyDescent="0.3">
      <c r="A681" s="31" t="s">
        <v>2024</v>
      </c>
      <c r="B681" s="31" t="str">
        <f t="shared" si="10"/>
        <v>Digitalizaciones de la institución [Generalitat de Cataluña. Instituto de Estudios Catalanes]</v>
      </c>
      <c r="C681" s="31" t="s">
        <v>1882</v>
      </c>
      <c r="D681" s="31" t="s">
        <v>854</v>
      </c>
      <c r="E681" s="31" t="s">
        <v>989</v>
      </c>
      <c r="F681" s="31" t="s">
        <v>115</v>
      </c>
      <c r="G681" s="30" t="s">
        <v>16</v>
      </c>
      <c r="H681" s="30" t="s">
        <v>80</v>
      </c>
      <c r="I681" s="30" t="s">
        <v>80</v>
      </c>
    </row>
    <row r="682" spans="1:9" x14ac:dyDescent="0.3">
      <c r="A682" s="31" t="s">
        <v>2015</v>
      </c>
      <c r="B682" s="31" t="str">
        <f t="shared" si="10"/>
        <v>Digitalizaciones de la institución [Instituto Alicantino de Cultura (IAC) Juan Gil-Albert]</v>
      </c>
      <c r="C682" s="31" t="s">
        <v>1897</v>
      </c>
      <c r="D682" s="31" t="s">
        <v>854</v>
      </c>
      <c r="E682" s="31" t="s">
        <v>989</v>
      </c>
      <c r="F682" s="31" t="s">
        <v>115</v>
      </c>
      <c r="G682" s="30" t="s">
        <v>611</v>
      </c>
      <c r="H682" s="30" t="s">
        <v>85</v>
      </c>
      <c r="I682" s="30" t="s">
        <v>85</v>
      </c>
    </row>
    <row r="683" spans="1:9" x14ac:dyDescent="0.3">
      <c r="A683" s="31" t="s">
        <v>2016</v>
      </c>
      <c r="B683" s="31" t="str">
        <f t="shared" si="10"/>
        <v>Digitalizaciones de la institución [Fundación Albéniz]</v>
      </c>
      <c r="C683" s="31" t="s">
        <v>34</v>
      </c>
      <c r="D683" s="31" t="s">
        <v>854</v>
      </c>
      <c r="E683" s="31" t="s">
        <v>989</v>
      </c>
      <c r="F683" s="31" t="s">
        <v>115</v>
      </c>
      <c r="G683" s="30" t="s">
        <v>93</v>
      </c>
      <c r="H683" s="30" t="s">
        <v>6</v>
      </c>
      <c r="I683" s="30" t="s">
        <v>6</v>
      </c>
    </row>
    <row r="684" spans="1:9" x14ac:dyDescent="0.3">
      <c r="A684" s="31" t="s">
        <v>2017</v>
      </c>
      <c r="B684" s="31" t="str">
        <f t="shared" si="10"/>
        <v>Digitalizaciones de la institución [Fundación Banco Santander]</v>
      </c>
      <c r="C684" s="31" t="s">
        <v>34</v>
      </c>
      <c r="D684" s="31" t="s">
        <v>854</v>
      </c>
      <c r="E684" s="31" t="s">
        <v>989</v>
      </c>
      <c r="F684" s="31" t="s">
        <v>115</v>
      </c>
      <c r="G684" s="30" t="s">
        <v>93</v>
      </c>
      <c r="H684" s="30" t="s">
        <v>6</v>
      </c>
      <c r="I684" s="30" t="s">
        <v>6</v>
      </c>
    </row>
    <row r="685" spans="1:9" x14ac:dyDescent="0.3">
      <c r="A685" s="31" t="s">
        <v>42</v>
      </c>
      <c r="B685" s="31" t="str">
        <f t="shared" si="10"/>
        <v>Digitalizaciones de la institución [Real Academia de Bellas Artes de San Fernando]</v>
      </c>
      <c r="C685" s="31" t="s">
        <v>41</v>
      </c>
      <c r="D685" s="31" t="s">
        <v>854</v>
      </c>
      <c r="E685" s="31" t="s">
        <v>989</v>
      </c>
      <c r="F685" s="31" t="s">
        <v>115</v>
      </c>
      <c r="G685" s="30" t="s">
        <v>93</v>
      </c>
      <c r="H685" s="30" t="s">
        <v>6</v>
      </c>
      <c r="I685" s="30" t="s">
        <v>6</v>
      </c>
    </row>
    <row r="686" spans="1:9" x14ac:dyDescent="0.3">
      <c r="A686" s="31" t="s">
        <v>887</v>
      </c>
      <c r="B686" s="31" t="str">
        <f t="shared" si="10"/>
        <v>Digitalizaciones de la institución [Real Academia Española]</v>
      </c>
      <c r="C686" s="31" t="s">
        <v>41</v>
      </c>
      <c r="D686" s="31" t="s">
        <v>854</v>
      </c>
      <c r="E686" s="31" t="s">
        <v>989</v>
      </c>
      <c r="F686" s="31" t="s">
        <v>115</v>
      </c>
      <c r="G686" s="30" t="s">
        <v>93</v>
      </c>
      <c r="H686" s="30" t="s">
        <v>6</v>
      </c>
      <c r="I686" s="30" t="s">
        <v>6</v>
      </c>
    </row>
    <row r="687" spans="1:9" x14ac:dyDescent="0.3">
      <c r="A687" s="31" t="s">
        <v>1745</v>
      </c>
      <c r="B687" s="31" t="str">
        <f t="shared" si="10"/>
        <v>Digitalizaciones de la institución [Sociedad Española de Literatura General y Comparada (SELGYC)]</v>
      </c>
      <c r="C687" s="31" t="s">
        <v>1362</v>
      </c>
      <c r="D687" s="31" t="s">
        <v>854</v>
      </c>
      <c r="E687" s="31" t="s">
        <v>989</v>
      </c>
      <c r="F687" s="31" t="s">
        <v>115</v>
      </c>
      <c r="G687" s="30" t="s">
        <v>93</v>
      </c>
      <c r="H687" s="30" t="s">
        <v>6</v>
      </c>
      <c r="I687" s="30" t="s">
        <v>6</v>
      </c>
    </row>
    <row r="688" spans="1:9" x14ac:dyDescent="0.3">
      <c r="A688" s="31" t="s">
        <v>1746</v>
      </c>
      <c r="B688" s="31" t="str">
        <f t="shared" si="10"/>
        <v>Digitalizaciones de la institución [Sociedad Menéndez Pelayo]</v>
      </c>
      <c r="C688" s="31" t="s">
        <v>1362</v>
      </c>
      <c r="D688" s="31" t="s">
        <v>854</v>
      </c>
      <c r="E688" s="31" t="s">
        <v>989</v>
      </c>
      <c r="F688" s="31" t="s">
        <v>115</v>
      </c>
      <c r="G688" s="30" t="s">
        <v>3</v>
      </c>
      <c r="H688" s="30" t="s">
        <v>3</v>
      </c>
      <c r="I688" s="30" t="s">
        <v>304</v>
      </c>
    </row>
    <row r="689" spans="1:9" ht="28.8" x14ac:dyDescent="0.3">
      <c r="A689" s="31" t="s">
        <v>2018</v>
      </c>
      <c r="B689" s="31" t="str">
        <f t="shared" si="10"/>
        <v>Digitalizaciones de la institución [Universidad de Castilla-La Mancha. Fondo colección Joaquín de Entrambasaguas]</v>
      </c>
      <c r="C689" s="31" t="s">
        <v>44</v>
      </c>
      <c r="D689" s="31" t="s">
        <v>854</v>
      </c>
      <c r="E689" s="31" t="s">
        <v>989</v>
      </c>
      <c r="F689" s="31" t="s">
        <v>115</v>
      </c>
      <c r="G689" s="30" t="s">
        <v>15</v>
      </c>
      <c r="H689" s="30" t="s">
        <v>67</v>
      </c>
      <c r="I689" s="30" t="s">
        <v>67</v>
      </c>
    </row>
    <row r="690" spans="1:9" x14ac:dyDescent="0.3">
      <c r="A690" s="31" t="s">
        <v>1747</v>
      </c>
      <c r="B690" s="31" t="str">
        <f t="shared" si="10"/>
        <v>Digitalizaciones de la institución [Universidad Complutense. Fondo Antiguo y Colecciones Singulares]</v>
      </c>
      <c r="C690" s="31" t="s">
        <v>44</v>
      </c>
      <c r="D690" s="31" t="s">
        <v>854</v>
      </c>
      <c r="E690" s="31" t="s">
        <v>989</v>
      </c>
      <c r="F690" s="31" t="s">
        <v>115</v>
      </c>
      <c r="G690" s="30" t="s">
        <v>93</v>
      </c>
      <c r="H690" s="30" t="s">
        <v>6</v>
      </c>
      <c r="I690" s="30" t="s">
        <v>6</v>
      </c>
    </row>
    <row r="691" spans="1:9" ht="28.8" x14ac:dyDescent="0.3">
      <c r="A691" s="31" t="s">
        <v>792</v>
      </c>
      <c r="B691" s="31" t="str">
        <f t="shared" si="10"/>
        <v>Digitalizaciones de la institución [Universidad de Castilla-La Mancha]</v>
      </c>
      <c r="C691" s="31" t="s">
        <v>44</v>
      </c>
      <c r="D691" s="31" t="s">
        <v>854</v>
      </c>
      <c r="E691" s="31" t="s">
        <v>989</v>
      </c>
      <c r="F691" s="31" t="s">
        <v>115</v>
      </c>
      <c r="G691" s="30" t="s">
        <v>15</v>
      </c>
      <c r="H691" s="30" t="s">
        <v>67</v>
      </c>
      <c r="I691" s="30" t="s">
        <v>67</v>
      </c>
    </row>
    <row r="692" spans="1:9" x14ac:dyDescent="0.3">
      <c r="A692" s="31" t="s">
        <v>1748</v>
      </c>
      <c r="B692" s="31" t="str">
        <f t="shared" si="10"/>
        <v>Digitalizaciones de la institución [Universidad de Extremadura. Seminario Interfacultativo de Lectura]</v>
      </c>
      <c r="C692" s="31" t="s">
        <v>44</v>
      </c>
      <c r="D692" s="31" t="s">
        <v>854</v>
      </c>
      <c r="E692" s="31" t="s">
        <v>989</v>
      </c>
      <c r="F692" s="31" t="s">
        <v>115</v>
      </c>
      <c r="G692" s="30" t="s">
        <v>18</v>
      </c>
      <c r="H692" s="30" t="s">
        <v>87</v>
      </c>
      <c r="I692" s="30" t="s">
        <v>87</v>
      </c>
    </row>
    <row r="693" spans="1:9" x14ac:dyDescent="0.3">
      <c r="A693" s="31" t="s">
        <v>1749</v>
      </c>
      <c r="B693" s="31" t="str">
        <f t="shared" si="10"/>
        <v>Digitalizaciones de la institución [Universidad de Granada. Biblioteca Universitaria. Fondo Antiguo]</v>
      </c>
      <c r="C693" s="31" t="s">
        <v>44</v>
      </c>
      <c r="D693" s="31" t="s">
        <v>854</v>
      </c>
      <c r="E693" s="31" t="s">
        <v>989</v>
      </c>
      <c r="F693" s="31" t="s">
        <v>115</v>
      </c>
      <c r="G693" s="30" t="s">
        <v>4</v>
      </c>
      <c r="H693" s="30" t="s">
        <v>55</v>
      </c>
      <c r="I693" s="30" t="s">
        <v>55</v>
      </c>
    </row>
    <row r="694" spans="1:9" x14ac:dyDescent="0.3">
      <c r="A694" s="31" t="s">
        <v>1750</v>
      </c>
      <c r="B694" s="31" t="str">
        <f t="shared" si="10"/>
        <v>Digitalizaciones de la institución [Universidad de Murcia. Fondo Antiguo]</v>
      </c>
      <c r="C694" s="31" t="s">
        <v>44</v>
      </c>
      <c r="D694" s="31" t="s">
        <v>854</v>
      </c>
      <c r="E694" s="31" t="s">
        <v>989</v>
      </c>
      <c r="F694" s="31" t="s">
        <v>115</v>
      </c>
      <c r="G694" s="30" t="s">
        <v>94</v>
      </c>
      <c r="H694" s="30" t="s">
        <v>12</v>
      </c>
      <c r="I694" s="30" t="s">
        <v>12</v>
      </c>
    </row>
    <row r="695" spans="1:9" x14ac:dyDescent="0.3">
      <c r="A695" s="31" t="s">
        <v>1751</v>
      </c>
      <c r="B695" s="31" t="str">
        <f t="shared" si="10"/>
        <v>Digitalizaciones de la institución [Universidad de Sevilla. Fondo antiguo]</v>
      </c>
      <c r="C695" s="31" t="s">
        <v>44</v>
      </c>
      <c r="D695" s="31" t="s">
        <v>854</v>
      </c>
      <c r="E695" s="31" t="s">
        <v>989</v>
      </c>
      <c r="F695" s="31" t="s">
        <v>115</v>
      </c>
      <c r="G695" s="30" t="s">
        <v>4</v>
      </c>
      <c r="H695" s="30" t="s">
        <v>59</v>
      </c>
      <c r="I695" s="30" t="s">
        <v>59</v>
      </c>
    </row>
    <row r="696" spans="1:9" x14ac:dyDescent="0.3">
      <c r="A696" s="31" t="s">
        <v>2019</v>
      </c>
      <c r="B696" s="31" t="str">
        <f t="shared" si="10"/>
        <v>Digitalizaciones de la institución [Universidad de Barcelona. CRAI Biblioteca de Fons Antic]</v>
      </c>
      <c r="C696" s="31" t="s">
        <v>44</v>
      </c>
      <c r="D696" s="31" t="s">
        <v>854</v>
      </c>
      <c r="E696" s="31" t="s">
        <v>989</v>
      </c>
      <c r="F696" s="31" t="s">
        <v>115</v>
      </c>
      <c r="G696" s="30" t="s">
        <v>16</v>
      </c>
      <c r="H696" s="30" t="s">
        <v>80</v>
      </c>
      <c r="I696" s="30" t="s">
        <v>80</v>
      </c>
    </row>
    <row r="697" spans="1:9" x14ac:dyDescent="0.3">
      <c r="A697" s="31" t="s">
        <v>2020</v>
      </c>
      <c r="B697" s="31" t="str">
        <f t="shared" ref="B697:B749" si="11">"Digitalizaciones de la institución [" &amp; A697 &amp; "]"</f>
        <v>Digitalizaciones de la institución [Universidad de Valencia. Fondo Antiguo y Colecciones Singulares]</v>
      </c>
      <c r="C697" s="31" t="s">
        <v>44</v>
      </c>
      <c r="D697" s="31" t="s">
        <v>854</v>
      </c>
      <c r="E697" s="31" t="s">
        <v>989</v>
      </c>
      <c r="F697" s="31" t="s">
        <v>115</v>
      </c>
      <c r="G697" s="30" t="s">
        <v>611</v>
      </c>
      <c r="H697" s="30" t="s">
        <v>11</v>
      </c>
      <c r="I697" s="30" t="s">
        <v>11</v>
      </c>
    </row>
    <row r="698" spans="1:9" x14ac:dyDescent="0.3">
      <c r="A698" s="36" t="s">
        <v>1706</v>
      </c>
      <c r="B698" s="31" t="str">
        <f t="shared" si="11"/>
        <v>Digitalizaciones de la institución [Biblioteca de Navarra]</v>
      </c>
      <c r="C698" s="31" t="s">
        <v>2049</v>
      </c>
      <c r="D698" s="31" t="s">
        <v>854</v>
      </c>
      <c r="E698" s="31" t="s">
        <v>1579</v>
      </c>
      <c r="F698" s="31" t="s">
        <v>115</v>
      </c>
      <c r="G698" s="30" t="s">
        <v>95</v>
      </c>
      <c r="H698" s="30" t="s">
        <v>7</v>
      </c>
      <c r="I698" s="30" t="s">
        <v>381</v>
      </c>
    </row>
    <row r="699" spans="1:9" ht="28.8" x14ac:dyDescent="0.3">
      <c r="A699" s="36" t="s">
        <v>2021</v>
      </c>
      <c r="B699" s="31" t="str">
        <f t="shared" si="11"/>
        <v>Digitalizaciones de la institución [Colegiata de Roncesvalles.Biblioteca]</v>
      </c>
      <c r="C699" s="31" t="s">
        <v>29</v>
      </c>
      <c r="D699" s="31" t="s">
        <v>854</v>
      </c>
      <c r="E699" s="31" t="s">
        <v>1579</v>
      </c>
      <c r="F699" s="31" t="s">
        <v>115</v>
      </c>
      <c r="G699" s="30" t="s">
        <v>95</v>
      </c>
      <c r="H699" s="30" t="s">
        <v>7</v>
      </c>
      <c r="I699" s="30" t="s">
        <v>2113</v>
      </c>
    </row>
    <row r="700" spans="1:9" x14ac:dyDescent="0.3">
      <c r="A700" s="36" t="s">
        <v>1752</v>
      </c>
      <c r="B700" s="31" t="str">
        <f t="shared" si="11"/>
        <v>Digitalizaciones de la institución [Biblioteca Central de Capuchinos (Pamplona)]</v>
      </c>
      <c r="C700" s="31" t="s">
        <v>29</v>
      </c>
      <c r="D700" s="31" t="s">
        <v>854</v>
      </c>
      <c r="E700" s="31" t="s">
        <v>1579</v>
      </c>
      <c r="F700" s="31" t="s">
        <v>115</v>
      </c>
      <c r="G700" s="30" t="s">
        <v>95</v>
      </c>
      <c r="H700" s="30" t="s">
        <v>7</v>
      </c>
      <c r="I700" s="30" t="s">
        <v>381</v>
      </c>
    </row>
    <row r="701" spans="1:9" x14ac:dyDescent="0.3">
      <c r="A701" s="36" t="s">
        <v>2022</v>
      </c>
      <c r="B701" s="31" t="str">
        <f t="shared" si="11"/>
        <v>Digitalizaciones de la institución [Archivo Real y General de Navarra. Biblioteca]</v>
      </c>
      <c r="C701" s="31" t="s">
        <v>25</v>
      </c>
      <c r="D701" s="31" t="s">
        <v>854</v>
      </c>
      <c r="E701" s="31" t="s">
        <v>1579</v>
      </c>
      <c r="F701" s="31" t="s">
        <v>115</v>
      </c>
      <c r="G701" s="30" t="s">
        <v>95</v>
      </c>
      <c r="H701" s="30" t="s">
        <v>7</v>
      </c>
      <c r="I701" s="30" t="s">
        <v>381</v>
      </c>
    </row>
    <row r="702" spans="1:9" x14ac:dyDescent="0.3">
      <c r="A702" s="36" t="s">
        <v>1944</v>
      </c>
      <c r="B702" s="31" t="str">
        <f t="shared" si="11"/>
        <v>Digitalizaciones de la institución [Catedral de Pamplona. Biblioteca]</v>
      </c>
      <c r="C702" s="31" t="s">
        <v>29</v>
      </c>
      <c r="D702" s="31" t="s">
        <v>854</v>
      </c>
      <c r="E702" s="31" t="s">
        <v>1579</v>
      </c>
      <c r="F702" s="31" t="s">
        <v>115</v>
      </c>
      <c r="G702" s="30" t="s">
        <v>95</v>
      </c>
      <c r="H702" s="30" t="s">
        <v>7</v>
      </c>
      <c r="I702" s="30" t="s">
        <v>381</v>
      </c>
    </row>
    <row r="703" spans="1:9" ht="43.2" x14ac:dyDescent="0.3">
      <c r="A703" s="36" t="s">
        <v>2023</v>
      </c>
      <c r="B703" s="31" t="str">
        <f t="shared" si="11"/>
        <v>Digitalizaciones de la institución [Abadía de San Salvador de Leyre. Biblioteca]</v>
      </c>
      <c r="C703" s="31" t="s">
        <v>29</v>
      </c>
      <c r="D703" s="31" t="s">
        <v>854</v>
      </c>
      <c r="E703" s="31" t="s">
        <v>1579</v>
      </c>
      <c r="F703" s="31" t="s">
        <v>115</v>
      </c>
      <c r="G703" s="30" t="s">
        <v>95</v>
      </c>
      <c r="H703" s="30" t="s">
        <v>7</v>
      </c>
      <c r="I703" s="30" t="s">
        <v>2145</v>
      </c>
    </row>
    <row r="704" spans="1:9" x14ac:dyDescent="0.3">
      <c r="A704" s="36" t="s">
        <v>2027</v>
      </c>
      <c r="B704" s="31" t="str">
        <f t="shared" si="11"/>
        <v>Digitalizaciones de la institución [Archivo Municipal de Tudela. Biblioteca Marquesado San Adrián (Tudela)]</v>
      </c>
      <c r="C704" s="31" t="s">
        <v>25</v>
      </c>
      <c r="D704" s="31" t="s">
        <v>854</v>
      </c>
      <c r="E704" s="31" t="s">
        <v>1579</v>
      </c>
      <c r="F704" s="31" t="s">
        <v>115</v>
      </c>
      <c r="G704" s="30" t="s">
        <v>95</v>
      </c>
      <c r="H704" s="30" t="s">
        <v>7</v>
      </c>
      <c r="I704" s="30" t="s">
        <v>2114</v>
      </c>
    </row>
    <row r="705" spans="1:9" x14ac:dyDescent="0.3">
      <c r="A705" s="36" t="s">
        <v>2029</v>
      </c>
      <c r="B705" s="31" t="str">
        <f t="shared" si="11"/>
        <v>Digitalizaciones de la institución [Biblioteca Pública Municipal de Tudela]</v>
      </c>
      <c r="C705" s="31" t="s">
        <v>2040</v>
      </c>
      <c r="D705" s="31" t="s">
        <v>854</v>
      </c>
      <c r="E705" s="31" t="s">
        <v>1579</v>
      </c>
      <c r="F705" s="31" t="s">
        <v>115</v>
      </c>
      <c r="G705" s="30" t="s">
        <v>95</v>
      </c>
      <c r="H705" s="30" t="s">
        <v>7</v>
      </c>
      <c r="I705" s="30" t="s">
        <v>2114</v>
      </c>
    </row>
    <row r="706" spans="1:9" x14ac:dyDescent="0.3">
      <c r="A706" s="36" t="s">
        <v>1753</v>
      </c>
      <c r="B706" s="31" t="str">
        <f t="shared" si="11"/>
        <v>Digitalizaciones de la institución [Biblioteca Pública de Lesaka]</v>
      </c>
      <c r="C706" s="31" t="s">
        <v>2040</v>
      </c>
      <c r="D706" s="31" t="s">
        <v>854</v>
      </c>
      <c r="E706" s="31" t="s">
        <v>1579</v>
      </c>
      <c r="F706" s="31" t="s">
        <v>115</v>
      </c>
      <c r="G706" s="30" t="s">
        <v>95</v>
      </c>
      <c r="H706" s="30" t="s">
        <v>7</v>
      </c>
      <c r="I706" s="30" t="s">
        <v>2126</v>
      </c>
    </row>
    <row r="707" spans="1:9" x14ac:dyDescent="0.3">
      <c r="A707" s="36" t="s">
        <v>1754</v>
      </c>
      <c r="B707" s="31" t="str">
        <f t="shared" si="11"/>
        <v>Digitalizaciones de la institución [Biblioteca particular de D. José Mª Azcona]</v>
      </c>
      <c r="C707" s="31" t="s">
        <v>1467</v>
      </c>
      <c r="D707" s="31" t="s">
        <v>854</v>
      </c>
      <c r="E707" s="31" t="s">
        <v>1579</v>
      </c>
      <c r="F707" s="31" t="s">
        <v>115</v>
      </c>
      <c r="G707" s="30"/>
      <c r="H707" s="30"/>
      <c r="I707" s="30"/>
    </row>
    <row r="708" spans="1:9" x14ac:dyDescent="0.3">
      <c r="A708" s="36" t="s">
        <v>1755</v>
      </c>
      <c r="B708" s="31" t="str">
        <f t="shared" si="11"/>
        <v>Digitalizaciones de la institución [Fundación Bancaria Caja Navarra]</v>
      </c>
      <c r="C708" s="31" t="s">
        <v>34</v>
      </c>
      <c r="D708" s="31" t="s">
        <v>854</v>
      </c>
      <c r="E708" s="31" t="s">
        <v>1579</v>
      </c>
      <c r="F708" s="31" t="s">
        <v>115</v>
      </c>
      <c r="G708" s="30" t="s">
        <v>95</v>
      </c>
      <c r="H708" s="30" t="s">
        <v>7</v>
      </c>
      <c r="I708" s="30" t="s">
        <v>381</v>
      </c>
    </row>
    <row r="709" spans="1:9" x14ac:dyDescent="0.3">
      <c r="A709" s="31" t="s">
        <v>2030</v>
      </c>
      <c r="B709" s="31" t="str">
        <f t="shared" si="11"/>
        <v>Digitalizaciones de la institución [Ministerio de Cultura. Biblioteca Pública del Estado en Girona "Carles Rahola"]</v>
      </c>
      <c r="C709" s="31" t="s">
        <v>2039</v>
      </c>
      <c r="D709" s="31" t="s">
        <v>854</v>
      </c>
      <c r="E709" s="31" t="s">
        <v>1135</v>
      </c>
      <c r="F709" s="31" t="s">
        <v>115</v>
      </c>
      <c r="G709" s="30" t="s">
        <v>16</v>
      </c>
      <c r="H709" s="30" t="s">
        <v>81</v>
      </c>
      <c r="I709" s="30" t="s">
        <v>81</v>
      </c>
    </row>
    <row r="710" spans="1:9" x14ac:dyDescent="0.3">
      <c r="A710" s="31" t="s">
        <v>2031</v>
      </c>
      <c r="B710" s="31" t="str">
        <f t="shared" si="11"/>
        <v>Digitalizaciones de la institución [Ministerio de Cultura. Biblioteca Pública del Estado en Lleida]</v>
      </c>
      <c r="C710" s="31" t="s">
        <v>2039</v>
      </c>
      <c r="D710" s="31" t="s">
        <v>854</v>
      </c>
      <c r="E710" s="31" t="s">
        <v>1135</v>
      </c>
      <c r="F710" s="31" t="s">
        <v>115</v>
      </c>
      <c r="G710" s="30" t="s">
        <v>16</v>
      </c>
      <c r="H710" s="30" t="s">
        <v>82</v>
      </c>
      <c r="I710" s="30" t="s">
        <v>82</v>
      </c>
    </row>
    <row r="711" spans="1:9" x14ac:dyDescent="0.3">
      <c r="A711" s="31" t="s">
        <v>1521</v>
      </c>
      <c r="B711" s="31" t="str">
        <f t="shared" si="11"/>
        <v>Digitalizaciones de la institución [Ministerio de Cultura. Biblioteca Pública del Estado en Tarragona]</v>
      </c>
      <c r="C711" s="31" t="s">
        <v>2039</v>
      </c>
      <c r="D711" s="31" t="s">
        <v>854</v>
      </c>
      <c r="E711" s="31" t="s">
        <v>1135</v>
      </c>
      <c r="F711" s="31" t="s">
        <v>115</v>
      </c>
      <c r="G711" s="30" t="s">
        <v>16</v>
      </c>
      <c r="H711" s="30" t="s">
        <v>83</v>
      </c>
      <c r="I711" s="30" t="s">
        <v>83</v>
      </c>
    </row>
    <row r="712" spans="1:9" x14ac:dyDescent="0.3">
      <c r="A712" s="31" t="s">
        <v>1756</v>
      </c>
      <c r="B712" s="31" t="str">
        <f t="shared" si="11"/>
        <v>Digitalizaciones de la institución [Ayuntamiento de Juneda]</v>
      </c>
      <c r="C712" s="31" t="s">
        <v>2040</v>
      </c>
      <c r="D712" s="31" t="s">
        <v>854</v>
      </c>
      <c r="E712" s="31" t="s">
        <v>1135</v>
      </c>
      <c r="F712" s="31" t="s">
        <v>115</v>
      </c>
      <c r="G712" s="30" t="s">
        <v>16</v>
      </c>
      <c r="H712" s="30" t="s">
        <v>82</v>
      </c>
      <c r="I712" s="30" t="s">
        <v>2056</v>
      </c>
    </row>
    <row r="713" spans="1:9" x14ac:dyDescent="0.3">
      <c r="A713" s="31" t="s">
        <v>2025</v>
      </c>
      <c r="B713" s="31" t="str">
        <f t="shared" si="11"/>
        <v>Digitalizaciones de la institución [Archivo Comarcal del Pla de l'Estany]</v>
      </c>
      <c r="C713" s="31" t="s">
        <v>25</v>
      </c>
      <c r="D713" s="31" t="s">
        <v>854</v>
      </c>
      <c r="E713" s="31" t="s">
        <v>1135</v>
      </c>
      <c r="F713" s="31" t="s">
        <v>115</v>
      </c>
      <c r="G713" s="30" t="s">
        <v>16</v>
      </c>
      <c r="H713" s="30" t="s">
        <v>81</v>
      </c>
      <c r="I713" s="30" t="s">
        <v>2127</v>
      </c>
    </row>
    <row r="714" spans="1:9" x14ac:dyDescent="0.3">
      <c r="A714" s="31" t="s">
        <v>2026</v>
      </c>
      <c r="B714" s="31" t="str">
        <f t="shared" si="11"/>
        <v>Digitalizaciones de la institución [Archivo Nacional de Cataluña]</v>
      </c>
      <c r="C714" s="31" t="s">
        <v>25</v>
      </c>
      <c r="D714" s="31" t="s">
        <v>854</v>
      </c>
      <c r="E714" s="31" t="s">
        <v>1135</v>
      </c>
      <c r="F714" s="31" t="s">
        <v>115</v>
      </c>
      <c r="G714" s="30" t="s">
        <v>16</v>
      </c>
      <c r="H714" s="30" t="s">
        <v>80</v>
      </c>
      <c r="I714" s="30" t="s">
        <v>80</v>
      </c>
    </row>
    <row r="715" spans="1:9" x14ac:dyDescent="0.3">
      <c r="A715" s="31" t="s">
        <v>1380</v>
      </c>
      <c r="B715" s="31" t="str">
        <f t="shared" si="11"/>
        <v>Digitalizaciones de la institución [Ayuntamiento de Bilbao]</v>
      </c>
      <c r="C715" s="31" t="s">
        <v>2040</v>
      </c>
      <c r="D715" s="31" t="s">
        <v>854</v>
      </c>
      <c r="E715" s="31" t="s">
        <v>309</v>
      </c>
      <c r="F715" s="31" t="s">
        <v>115</v>
      </c>
      <c r="G715" s="30" t="s">
        <v>17</v>
      </c>
      <c r="H715" s="30" t="s">
        <v>99</v>
      </c>
      <c r="I715" s="30" t="s">
        <v>1383</v>
      </c>
    </row>
    <row r="716" spans="1:9" x14ac:dyDescent="0.3">
      <c r="A716" s="31" t="s">
        <v>1757</v>
      </c>
      <c r="B716" s="31" t="str">
        <f t="shared" si="11"/>
        <v>Digitalizaciones de la institución [Diputación Foral d e Vizcaya]</v>
      </c>
      <c r="C716" s="31" t="s">
        <v>28</v>
      </c>
      <c r="D716" s="31" t="s">
        <v>854</v>
      </c>
      <c r="E716" s="31" t="s">
        <v>309</v>
      </c>
      <c r="F716" s="31" t="s">
        <v>115</v>
      </c>
      <c r="G716" s="30" t="s">
        <v>17</v>
      </c>
      <c r="H716" s="30" t="s">
        <v>99</v>
      </c>
      <c r="I716" s="30" t="s">
        <v>1383</v>
      </c>
    </row>
    <row r="717" spans="1:9" ht="28.8" x14ac:dyDescent="0.3">
      <c r="A717" s="31" t="s">
        <v>1758</v>
      </c>
      <c r="B717" s="31" t="str">
        <f t="shared" si="11"/>
        <v>Digitalizaciones de la institución [Diputación Foral de Álava]</v>
      </c>
      <c r="C717" s="31" t="s">
        <v>28</v>
      </c>
      <c r="D717" s="31" t="s">
        <v>854</v>
      </c>
      <c r="E717" s="31" t="s">
        <v>309</v>
      </c>
      <c r="F717" s="31" t="s">
        <v>115</v>
      </c>
      <c r="G717" s="30" t="s">
        <v>17</v>
      </c>
      <c r="H717" s="30" t="s">
        <v>97</v>
      </c>
      <c r="I717" s="30" t="s">
        <v>2054</v>
      </c>
    </row>
    <row r="718" spans="1:9" ht="28.8" x14ac:dyDescent="0.3">
      <c r="A718" s="31" t="s">
        <v>1759</v>
      </c>
      <c r="B718" s="31" t="str">
        <f t="shared" si="11"/>
        <v>Digitalizaciones de la institución [Diputación Foral de Guipúcoa]</v>
      </c>
      <c r="C718" s="31" t="s">
        <v>28</v>
      </c>
      <c r="D718" s="31" t="s">
        <v>854</v>
      </c>
      <c r="E718" s="31" t="s">
        <v>309</v>
      </c>
      <c r="F718" s="31" t="s">
        <v>115</v>
      </c>
      <c r="G718" s="30" t="s">
        <v>17</v>
      </c>
      <c r="H718" s="30" t="s">
        <v>98</v>
      </c>
      <c r="I718" s="30" t="s">
        <v>1491</v>
      </c>
    </row>
    <row r="719" spans="1:9" ht="28.8" x14ac:dyDescent="0.3">
      <c r="A719" s="31" t="s">
        <v>1760</v>
      </c>
      <c r="B719" s="31" t="str">
        <f t="shared" si="11"/>
        <v>Digitalizaciones de la institución [Ayuntamiento de San Sebastián]</v>
      </c>
      <c r="C719" s="31" t="s">
        <v>2040</v>
      </c>
      <c r="D719" s="31" t="s">
        <v>854</v>
      </c>
      <c r="E719" s="31" t="s">
        <v>309</v>
      </c>
      <c r="F719" s="31" t="s">
        <v>115</v>
      </c>
      <c r="G719" s="30" t="s">
        <v>17</v>
      </c>
      <c r="H719" s="30" t="s">
        <v>98</v>
      </c>
      <c r="I719" s="30" t="s">
        <v>1491</v>
      </c>
    </row>
    <row r="720" spans="1:9" x14ac:dyDescent="0.3">
      <c r="A720" s="31" t="s">
        <v>1761</v>
      </c>
      <c r="B720" s="31" t="str">
        <f t="shared" si="11"/>
        <v>Digitalizaciones de la institución [Archivo histórico de Euskadi]</v>
      </c>
      <c r="C720" s="31" t="s">
        <v>25</v>
      </c>
      <c r="D720" s="31" t="s">
        <v>854</v>
      </c>
      <c r="E720" s="31" t="s">
        <v>309</v>
      </c>
      <c r="F720" s="31" t="s">
        <v>115</v>
      </c>
      <c r="G720" s="30" t="s">
        <v>17</v>
      </c>
      <c r="H720" s="30" t="s">
        <v>99</v>
      </c>
      <c r="I720" s="30" t="s">
        <v>1383</v>
      </c>
    </row>
    <row r="721" spans="1:9" ht="28.8" x14ac:dyDescent="0.3">
      <c r="A721" s="31" t="s">
        <v>1762</v>
      </c>
      <c r="B721" s="31" t="str">
        <f t="shared" si="11"/>
        <v>Digitalizaciones de la institución [Ayuntamiento de Vitoria-Gasteiz]</v>
      </c>
      <c r="C721" s="31" t="s">
        <v>2040</v>
      </c>
      <c r="D721" s="31" t="s">
        <v>854</v>
      </c>
      <c r="E721" s="31" t="s">
        <v>309</v>
      </c>
      <c r="F721" s="31" t="s">
        <v>115</v>
      </c>
      <c r="G721" s="30" t="s">
        <v>17</v>
      </c>
      <c r="H721" s="30" t="s">
        <v>97</v>
      </c>
      <c r="I721" s="30" t="s">
        <v>2054</v>
      </c>
    </row>
    <row r="722" spans="1:9" x14ac:dyDescent="0.3">
      <c r="A722" s="31" t="s">
        <v>1763</v>
      </c>
      <c r="B722" s="31" t="str">
        <f t="shared" si="11"/>
        <v>Digitalizaciones de la institución [Universidad del País Vasco (UPV/EHU)]</v>
      </c>
      <c r="C722" s="31" t="s">
        <v>44</v>
      </c>
      <c r="D722" s="31" t="s">
        <v>854</v>
      </c>
      <c r="E722" s="31" t="s">
        <v>309</v>
      </c>
      <c r="F722" s="31" t="s">
        <v>115</v>
      </c>
      <c r="G722" s="30" t="s">
        <v>17</v>
      </c>
      <c r="H722" s="30" t="s">
        <v>99</v>
      </c>
      <c r="I722" s="30" t="s">
        <v>1383</v>
      </c>
    </row>
    <row r="723" spans="1:9" x14ac:dyDescent="0.3">
      <c r="A723" s="31" t="s">
        <v>1765</v>
      </c>
      <c r="B723" s="31" t="str">
        <f t="shared" si="11"/>
        <v>Digitalizaciones de la institución [Instituto de Estudios Vascos]</v>
      </c>
      <c r="C723" s="31" t="s">
        <v>44</v>
      </c>
      <c r="D723" s="31" t="s">
        <v>854</v>
      </c>
      <c r="E723" s="31" t="s">
        <v>309</v>
      </c>
      <c r="F723" s="31" t="s">
        <v>115</v>
      </c>
      <c r="G723" s="30" t="s">
        <v>17</v>
      </c>
      <c r="H723" s="30" t="s">
        <v>99</v>
      </c>
      <c r="I723" s="30" t="s">
        <v>1383</v>
      </c>
    </row>
    <row r="724" spans="1:9" ht="28.8" x14ac:dyDescent="0.3">
      <c r="A724" s="31" t="s">
        <v>1764</v>
      </c>
      <c r="B724" s="31" t="str">
        <f t="shared" si="11"/>
        <v>Digitalizaciones de la institución [Universidad de Mondragón]</v>
      </c>
      <c r="C724" s="31" t="s">
        <v>44</v>
      </c>
      <c r="D724" s="31" t="s">
        <v>854</v>
      </c>
      <c r="E724" s="31" t="s">
        <v>309</v>
      </c>
      <c r="F724" s="31" t="s">
        <v>115</v>
      </c>
      <c r="G724" s="30" t="s">
        <v>17</v>
      </c>
      <c r="H724" s="30" t="s">
        <v>98</v>
      </c>
      <c r="I724" s="30" t="s">
        <v>2055</v>
      </c>
    </row>
    <row r="725" spans="1:9" ht="28.8" x14ac:dyDescent="0.3">
      <c r="A725" s="31" t="s">
        <v>1766</v>
      </c>
      <c r="B725" s="31" t="str">
        <f t="shared" si="11"/>
        <v>Digitalizaciones de la institución [Universidad Mondragon (Mondragon Unibertsitatea)]</v>
      </c>
      <c r="C725" s="31" t="s">
        <v>44</v>
      </c>
      <c r="D725" s="31" t="s">
        <v>854</v>
      </c>
      <c r="E725" s="31" t="s">
        <v>309</v>
      </c>
      <c r="F725" s="31" t="s">
        <v>115</v>
      </c>
      <c r="G725" s="30" t="s">
        <v>17</v>
      </c>
      <c r="H725" s="30" t="s">
        <v>98</v>
      </c>
      <c r="I725" s="30" t="s">
        <v>2055</v>
      </c>
    </row>
    <row r="726" spans="1:9" ht="28.8" x14ac:dyDescent="0.3">
      <c r="A726" s="31" t="s">
        <v>2028</v>
      </c>
      <c r="B726" s="31" t="str">
        <f t="shared" si="11"/>
        <v>Digitalizaciones de la institución [Sociedad de Estudios Vascos (Eusko Ikaskuntza)]</v>
      </c>
      <c r="C726" s="31" t="s">
        <v>1467</v>
      </c>
      <c r="D726" s="31" t="s">
        <v>854</v>
      </c>
      <c r="E726" s="31" t="s">
        <v>309</v>
      </c>
      <c r="F726" s="31" t="s">
        <v>115</v>
      </c>
      <c r="G726" s="30" t="s">
        <v>17</v>
      </c>
      <c r="H726" s="30" t="s">
        <v>98</v>
      </c>
      <c r="I726" s="30" t="s">
        <v>1491</v>
      </c>
    </row>
    <row r="727" spans="1:9" ht="28.8" x14ac:dyDescent="0.3">
      <c r="A727" s="31" t="s">
        <v>798</v>
      </c>
      <c r="B727" s="31" t="str">
        <f t="shared" si="11"/>
        <v>Digitalizaciones de la institución [Fundación Sancho el Sabio]</v>
      </c>
      <c r="C727" s="31" t="s">
        <v>34</v>
      </c>
      <c r="D727" s="31" t="s">
        <v>854</v>
      </c>
      <c r="E727" s="31" t="s">
        <v>309</v>
      </c>
      <c r="F727" s="31" t="s">
        <v>115</v>
      </c>
      <c r="G727" s="30" t="s">
        <v>17</v>
      </c>
      <c r="H727" s="30" t="s">
        <v>97</v>
      </c>
      <c r="I727" s="30" t="s">
        <v>2054</v>
      </c>
    </row>
    <row r="728" spans="1:9" x14ac:dyDescent="0.3">
      <c r="A728" s="31" t="s">
        <v>1767</v>
      </c>
      <c r="B728" s="31" t="str">
        <f t="shared" si="11"/>
        <v>Digitalizaciones de la institución [Fundación Labayru]</v>
      </c>
      <c r="C728" s="31" t="s">
        <v>34</v>
      </c>
      <c r="D728" s="31" t="s">
        <v>854</v>
      </c>
      <c r="E728" s="31" t="s">
        <v>309</v>
      </c>
      <c r="F728" s="31" t="s">
        <v>115</v>
      </c>
      <c r="G728" s="30" t="s">
        <v>17</v>
      </c>
      <c r="H728" s="30" t="s">
        <v>99</v>
      </c>
      <c r="I728" s="30" t="s">
        <v>1383</v>
      </c>
    </row>
    <row r="729" spans="1:9" ht="28.8" x14ac:dyDescent="0.3">
      <c r="A729" s="31" t="s">
        <v>2037</v>
      </c>
      <c r="B729" s="31" t="str">
        <f t="shared" si="11"/>
        <v>Digitalizaciones de la institución [Ministerio de Cultura. Biblioteca Pública del Estado en Vitoria. Casa de Cultura Igancio Aldecoa]</v>
      </c>
      <c r="C729" s="31" t="s">
        <v>2039</v>
      </c>
      <c r="D729" s="31" t="s">
        <v>854</v>
      </c>
      <c r="E729" s="31" t="s">
        <v>309</v>
      </c>
      <c r="F729" s="31" t="s">
        <v>115</v>
      </c>
      <c r="G729" s="30" t="s">
        <v>17</v>
      </c>
      <c r="H729" s="30" t="s">
        <v>97</v>
      </c>
      <c r="I729" s="30" t="s">
        <v>2054</v>
      </c>
    </row>
    <row r="730" spans="1:9" ht="28.8" x14ac:dyDescent="0.3">
      <c r="A730" s="31" t="s">
        <v>1768</v>
      </c>
      <c r="B730" s="31" t="str">
        <f t="shared" si="11"/>
        <v>Digitalizaciones de la institución [Parlamento vasco]</v>
      </c>
      <c r="C730" s="31" t="s">
        <v>1882</v>
      </c>
      <c r="D730" s="31" t="s">
        <v>854</v>
      </c>
      <c r="E730" s="31" t="s">
        <v>309</v>
      </c>
      <c r="F730" s="31" t="s">
        <v>115</v>
      </c>
      <c r="G730" s="30" t="s">
        <v>17</v>
      </c>
      <c r="H730" s="30" t="s">
        <v>97</v>
      </c>
      <c r="I730" s="30" t="s">
        <v>2054</v>
      </c>
    </row>
    <row r="731" spans="1:9" x14ac:dyDescent="0.3">
      <c r="A731" s="31" t="s">
        <v>1769</v>
      </c>
      <c r="B731" s="31" t="str">
        <f t="shared" si="11"/>
        <v>Digitalizaciones de la institución [Ayuntamiento de Llodio]</v>
      </c>
      <c r="C731" s="31" t="s">
        <v>2040</v>
      </c>
      <c r="D731" s="31" t="s">
        <v>854</v>
      </c>
      <c r="E731" s="31" t="s">
        <v>309</v>
      </c>
      <c r="F731" s="31" t="s">
        <v>115</v>
      </c>
      <c r="G731" s="30" t="s">
        <v>17</v>
      </c>
      <c r="H731" s="30" t="s">
        <v>97</v>
      </c>
      <c r="I731" s="30" t="s">
        <v>2146</v>
      </c>
    </row>
    <row r="732" spans="1:9" x14ac:dyDescent="0.3">
      <c r="A732" s="31" t="s">
        <v>1770</v>
      </c>
      <c r="B732" s="31" t="str">
        <f t="shared" si="11"/>
        <v>Digitalizaciones de la institución [Destilería Manuel Acha]</v>
      </c>
      <c r="C732" s="31" t="s">
        <v>1467</v>
      </c>
      <c r="D732" s="31" t="s">
        <v>854</v>
      </c>
      <c r="E732" s="31" t="s">
        <v>309</v>
      </c>
      <c r="F732" s="31" t="s">
        <v>115</v>
      </c>
      <c r="G732" s="30" t="s">
        <v>17</v>
      </c>
      <c r="H732" s="30" t="s">
        <v>97</v>
      </c>
      <c r="I732" s="30" t="s">
        <v>2147</v>
      </c>
    </row>
    <row r="733" spans="1:9" x14ac:dyDescent="0.3">
      <c r="A733" s="31" t="s">
        <v>2032</v>
      </c>
      <c r="B733" s="31" t="str">
        <f t="shared" si="11"/>
        <v>Digitalizaciones de la institución [Biblioteca Pública Municipal de Muskiz]</v>
      </c>
      <c r="C733" s="31" t="s">
        <v>2040</v>
      </c>
      <c r="D733" s="31" t="s">
        <v>854</v>
      </c>
      <c r="E733" s="31" t="s">
        <v>309</v>
      </c>
      <c r="F733" s="31" t="s">
        <v>115</v>
      </c>
      <c r="G733" s="30" t="s">
        <v>17</v>
      </c>
      <c r="H733" s="30" t="s">
        <v>99</v>
      </c>
      <c r="I733" s="30" t="s">
        <v>2128</v>
      </c>
    </row>
    <row r="734" spans="1:9" x14ac:dyDescent="0.3">
      <c r="A734" s="31" t="s">
        <v>2033</v>
      </c>
      <c r="B734" s="31" t="str">
        <f t="shared" si="11"/>
        <v>Digitalizaciones de la institución [Biblioteca Pública Municpal de Ermua]</v>
      </c>
      <c r="C734" s="31" t="s">
        <v>2040</v>
      </c>
      <c r="D734" s="31" t="s">
        <v>854</v>
      </c>
      <c r="E734" s="31" t="s">
        <v>309</v>
      </c>
      <c r="F734" s="31" t="s">
        <v>115</v>
      </c>
      <c r="G734" s="30" t="s">
        <v>17</v>
      </c>
      <c r="H734" s="30" t="s">
        <v>99</v>
      </c>
      <c r="I734" s="30" t="s">
        <v>2129</v>
      </c>
    </row>
    <row r="735" spans="1:9" ht="28.8" x14ac:dyDescent="0.3">
      <c r="A735" s="31" t="s">
        <v>1771</v>
      </c>
      <c r="B735" s="31" t="str">
        <f t="shared" si="11"/>
        <v>Digitalizaciones de la institución [Seminario Diocesano de Vitoria]</v>
      </c>
      <c r="C735" s="31" t="s">
        <v>29</v>
      </c>
      <c r="D735" s="31" t="s">
        <v>854</v>
      </c>
      <c r="E735" s="31" t="s">
        <v>309</v>
      </c>
      <c r="F735" s="31" t="s">
        <v>115</v>
      </c>
      <c r="G735" s="30" t="s">
        <v>17</v>
      </c>
      <c r="H735" s="30" t="s">
        <v>97</v>
      </c>
      <c r="I735" s="30" t="s">
        <v>2054</v>
      </c>
    </row>
    <row r="736" spans="1:9" ht="28.8" x14ac:dyDescent="0.3">
      <c r="A736" s="31" t="s">
        <v>1772</v>
      </c>
      <c r="B736" s="31" t="str">
        <f t="shared" si="11"/>
        <v>Digitalizaciones de la institución [Real Sociedad Bascongada de los Amigos del País]</v>
      </c>
      <c r="C736" s="31" t="s">
        <v>1362</v>
      </c>
      <c r="D736" s="31" t="s">
        <v>854</v>
      </c>
      <c r="E736" s="31" t="s">
        <v>309</v>
      </c>
      <c r="F736" s="31" t="s">
        <v>115</v>
      </c>
      <c r="G736" s="30" t="s">
        <v>17</v>
      </c>
      <c r="H736" s="30" t="s">
        <v>98</v>
      </c>
      <c r="I736" s="30" t="s">
        <v>1491</v>
      </c>
    </row>
    <row r="737" spans="1:9" x14ac:dyDescent="0.3">
      <c r="A737" s="31" t="s">
        <v>1773</v>
      </c>
      <c r="B737" s="31" t="str">
        <f t="shared" si="11"/>
        <v>Digitalizaciones de la institución [Archivo Histórico Eclesiástico de Vizcaya]</v>
      </c>
      <c r="C737" s="31" t="s">
        <v>25</v>
      </c>
      <c r="D737" s="31" t="s">
        <v>854</v>
      </c>
      <c r="E737" s="31" t="s">
        <v>309</v>
      </c>
      <c r="F737" s="31" t="s">
        <v>115</v>
      </c>
      <c r="G737" s="30" t="s">
        <v>17</v>
      </c>
      <c r="H737" s="30" t="s">
        <v>99</v>
      </c>
      <c r="I737" s="30" t="s">
        <v>2148</v>
      </c>
    </row>
    <row r="738" spans="1:9" x14ac:dyDescent="0.3">
      <c r="A738" s="31" t="s">
        <v>796</v>
      </c>
      <c r="B738" s="31" t="str">
        <f t="shared" si="11"/>
        <v>Digitalizaciones de la institución [Archivo Vasco de la Música (ERESBIL)]</v>
      </c>
      <c r="C738" s="31" t="s">
        <v>25</v>
      </c>
      <c r="D738" s="31" t="s">
        <v>854</v>
      </c>
      <c r="E738" s="31" t="s">
        <v>309</v>
      </c>
      <c r="F738" s="31" t="s">
        <v>115</v>
      </c>
      <c r="G738" s="30" t="s">
        <v>17</v>
      </c>
      <c r="H738" s="30" t="s">
        <v>98</v>
      </c>
      <c r="I738" s="30" t="s">
        <v>2149</v>
      </c>
    </row>
    <row r="739" spans="1:9" x14ac:dyDescent="0.3">
      <c r="A739" s="31" t="s">
        <v>1774</v>
      </c>
      <c r="B739" s="31" t="str">
        <f t="shared" si="11"/>
        <v>Digitalizaciones de la institución [Asociación de Txistularis del País Vasco]</v>
      </c>
      <c r="C739" s="31" t="s">
        <v>1362</v>
      </c>
      <c r="D739" s="31" t="s">
        <v>854</v>
      </c>
      <c r="E739" s="31" t="s">
        <v>309</v>
      </c>
      <c r="F739" s="31" t="s">
        <v>115</v>
      </c>
      <c r="G739" s="30" t="s">
        <v>17</v>
      </c>
      <c r="H739" s="30" t="s">
        <v>98</v>
      </c>
      <c r="I739" s="30" t="s">
        <v>2150</v>
      </c>
    </row>
    <row r="740" spans="1:9" x14ac:dyDescent="0.3">
      <c r="A740" s="31" t="s">
        <v>1775</v>
      </c>
      <c r="B740" s="31" t="str">
        <f t="shared" si="11"/>
        <v>Digitalizaciones de la institución [Centro de Documentación de Música Popular de Oiartzun (Soinuenea)]</v>
      </c>
      <c r="C740" s="31" t="s">
        <v>1467</v>
      </c>
      <c r="D740" s="31" t="s">
        <v>854</v>
      </c>
      <c r="E740" s="31" t="s">
        <v>309</v>
      </c>
      <c r="F740" s="31" t="s">
        <v>115</v>
      </c>
      <c r="G740" s="30" t="s">
        <v>17</v>
      </c>
      <c r="H740" s="30" t="s">
        <v>98</v>
      </c>
      <c r="I740" s="30" t="s">
        <v>997</v>
      </c>
    </row>
    <row r="741" spans="1:9" x14ac:dyDescent="0.3">
      <c r="A741" s="31" t="s">
        <v>1776</v>
      </c>
      <c r="B741" s="31" t="str">
        <f t="shared" si="11"/>
        <v>Digitalizaciones de la institución [Ayuntamiento de Irún]</v>
      </c>
      <c r="C741" s="31" t="s">
        <v>2040</v>
      </c>
      <c r="D741" s="31" t="s">
        <v>854</v>
      </c>
      <c r="E741" s="31" t="s">
        <v>309</v>
      </c>
      <c r="F741" s="31" t="s">
        <v>115</v>
      </c>
      <c r="G741" s="30" t="s">
        <v>17</v>
      </c>
      <c r="H741" s="30" t="s">
        <v>98</v>
      </c>
      <c r="I741" s="30" t="s">
        <v>2130</v>
      </c>
    </row>
    <row r="742" spans="1:9" x14ac:dyDescent="0.3">
      <c r="A742" s="31" t="s">
        <v>2034</v>
      </c>
      <c r="B742" s="31" t="str">
        <f t="shared" si="11"/>
        <v>Digitalizaciones de la institución [Ayuntamienot de Getxo. Bibliotecas municipales]</v>
      </c>
      <c r="C742" s="31" t="s">
        <v>2040</v>
      </c>
      <c r="D742" s="31" t="s">
        <v>854</v>
      </c>
      <c r="E742" s="31" t="s">
        <v>309</v>
      </c>
      <c r="F742" s="31" t="s">
        <v>115</v>
      </c>
      <c r="G742" s="30" t="s">
        <v>17</v>
      </c>
      <c r="H742" s="30" t="s">
        <v>99</v>
      </c>
      <c r="I742" s="30" t="s">
        <v>2131</v>
      </c>
    </row>
    <row r="743" spans="1:9" x14ac:dyDescent="0.3">
      <c r="A743" s="31" t="s">
        <v>1777</v>
      </c>
      <c r="B743" s="31" t="str">
        <f t="shared" si="11"/>
        <v>Digitalizaciones de la institución [Archivo Municipal de Azkoitia. Fondo fotográfico Arroitajauregi ]</v>
      </c>
      <c r="C743" s="31" t="s">
        <v>25</v>
      </c>
      <c r="D743" s="31" t="s">
        <v>854</v>
      </c>
      <c r="E743" s="31" t="s">
        <v>309</v>
      </c>
      <c r="F743" s="31" t="s">
        <v>115</v>
      </c>
      <c r="G743" s="30" t="s">
        <v>17</v>
      </c>
      <c r="H743" s="30" t="s">
        <v>98</v>
      </c>
      <c r="I743" s="30" t="s">
        <v>2132</v>
      </c>
    </row>
    <row r="744" spans="1:9" x14ac:dyDescent="0.3">
      <c r="A744" s="31" t="s">
        <v>2036</v>
      </c>
      <c r="B744" s="31" t="str">
        <f t="shared" si="11"/>
        <v>Digitalizaciones de la institución [Biblioteca Pública Municipal de Eibar "Juan San Martín de Eibar"]</v>
      </c>
      <c r="C744" s="31" t="s">
        <v>2040</v>
      </c>
      <c r="D744" s="31" t="s">
        <v>854</v>
      </c>
      <c r="E744" s="31" t="s">
        <v>309</v>
      </c>
      <c r="F744" s="31" t="s">
        <v>115</v>
      </c>
      <c r="G744" s="30" t="s">
        <v>17</v>
      </c>
      <c r="H744" s="30" t="s">
        <v>98</v>
      </c>
      <c r="I744" s="30" t="s">
        <v>2133</v>
      </c>
    </row>
    <row r="745" spans="1:9" x14ac:dyDescent="0.3">
      <c r="A745" s="31" t="s">
        <v>2035</v>
      </c>
      <c r="B745" s="31" t="str">
        <f t="shared" si="11"/>
        <v>Digitalizaciones de la institución [Bilbioteca Pública Municipal de Oiartzun "Manuel Lekuona"]</v>
      </c>
      <c r="C745" s="31" t="s">
        <v>2040</v>
      </c>
      <c r="D745" s="31" t="s">
        <v>854</v>
      </c>
      <c r="E745" s="31" t="s">
        <v>309</v>
      </c>
      <c r="F745" s="31" t="s">
        <v>115</v>
      </c>
      <c r="G745" s="30" t="s">
        <v>17</v>
      </c>
      <c r="H745" s="30" t="s">
        <v>98</v>
      </c>
      <c r="I745" s="30" t="s">
        <v>997</v>
      </c>
    </row>
    <row r="746" spans="1:9" x14ac:dyDescent="0.3">
      <c r="A746" s="31" t="s">
        <v>1778</v>
      </c>
      <c r="B746" s="31" t="str">
        <f t="shared" si="11"/>
        <v>Digitalizaciones de la institución [Bellota Herramientas, S.L.]</v>
      </c>
      <c r="C746" s="31" t="s">
        <v>1467</v>
      </c>
      <c r="D746" s="31" t="s">
        <v>854</v>
      </c>
      <c r="E746" s="31" t="s">
        <v>309</v>
      </c>
      <c r="F746" s="31" t="s">
        <v>115</v>
      </c>
      <c r="G746" s="30" t="s">
        <v>17</v>
      </c>
      <c r="H746" s="30" t="s">
        <v>98</v>
      </c>
      <c r="I746" s="30" t="s">
        <v>2151</v>
      </c>
    </row>
    <row r="747" spans="1:9" x14ac:dyDescent="0.3">
      <c r="A747" s="31" t="s">
        <v>1779</v>
      </c>
      <c r="B747" s="31" t="str">
        <f t="shared" si="11"/>
        <v>Digitalizaciones de la institución [Fundación Museo de la Paz de Gernika]</v>
      </c>
      <c r="C747" s="31" t="s">
        <v>34</v>
      </c>
      <c r="D747" s="31" t="s">
        <v>854</v>
      </c>
      <c r="E747" s="31" t="s">
        <v>309</v>
      </c>
      <c r="F747" s="31" t="s">
        <v>115</v>
      </c>
      <c r="G747" s="30" t="s">
        <v>17</v>
      </c>
      <c r="H747" s="30" t="s">
        <v>99</v>
      </c>
      <c r="I747" s="30" t="s">
        <v>2134</v>
      </c>
    </row>
    <row r="748" spans="1:9" ht="28.8" x14ac:dyDescent="0.3">
      <c r="A748" s="31" t="s">
        <v>1780</v>
      </c>
      <c r="B748" s="31" t="str">
        <f t="shared" si="11"/>
        <v>Digitalizaciones de la institución [Facultad de Teología de Vitoria-Gasteiz. Seminario de Vitoria]</v>
      </c>
      <c r="C748" s="31" t="s">
        <v>44</v>
      </c>
      <c r="D748" s="31" t="s">
        <v>854</v>
      </c>
      <c r="E748" s="31" t="s">
        <v>309</v>
      </c>
      <c r="F748" s="31" t="s">
        <v>115</v>
      </c>
      <c r="G748" s="30" t="s">
        <v>17</v>
      </c>
      <c r="H748" s="30" t="s">
        <v>97</v>
      </c>
      <c r="I748" s="30" t="s">
        <v>2054</v>
      </c>
    </row>
    <row r="749" spans="1:9" ht="28.8" x14ac:dyDescent="0.3">
      <c r="A749" s="31" t="s">
        <v>1781</v>
      </c>
      <c r="B749" s="31" t="str">
        <f t="shared" si="11"/>
        <v>Digitalizaciones de la institución [Argia. Fototeca]</v>
      </c>
      <c r="C749" s="31" t="s">
        <v>1467</v>
      </c>
      <c r="D749" s="31" t="s">
        <v>854</v>
      </c>
      <c r="E749" s="31" t="s">
        <v>309</v>
      </c>
      <c r="F749" s="31" t="s">
        <v>115</v>
      </c>
      <c r="G749" s="30" t="s">
        <v>17</v>
      </c>
      <c r="H749" s="30" t="s">
        <v>98</v>
      </c>
      <c r="I749" s="30" t="s">
        <v>2152</v>
      </c>
    </row>
    <row r="750" spans="1:9" x14ac:dyDescent="0.3">
      <c r="A750" s="31" t="s">
        <v>1782</v>
      </c>
      <c r="B750" s="31" t="str">
        <f t="shared" ref="B750:B766" si="12">"Digitalizaciones de la institución [" &amp; A750 &amp; "]"</f>
        <v>Digitalizaciones de la institución [Compañía de Jesús. Santuario de Loyola]</v>
      </c>
      <c r="C750" s="31" t="s">
        <v>29</v>
      </c>
      <c r="D750" s="31" t="s">
        <v>854</v>
      </c>
      <c r="E750" s="31" t="s">
        <v>309</v>
      </c>
      <c r="F750" s="31" t="s">
        <v>115</v>
      </c>
      <c r="G750" s="30" t="s">
        <v>17</v>
      </c>
      <c r="H750" s="30" t="s">
        <v>98</v>
      </c>
      <c r="I750" s="30" t="s">
        <v>2135</v>
      </c>
    </row>
    <row r="751" spans="1:9" x14ac:dyDescent="0.3">
      <c r="A751" s="31" t="s">
        <v>1783</v>
      </c>
      <c r="B751" s="31" t="str">
        <f t="shared" si="12"/>
        <v>Digitalizaciones de la institución [Santuario de Arantzazu]</v>
      </c>
      <c r="C751" s="31" t="s">
        <v>29</v>
      </c>
      <c r="D751" s="31" t="s">
        <v>854</v>
      </c>
      <c r="E751" s="31" t="s">
        <v>309</v>
      </c>
      <c r="F751" s="31" t="s">
        <v>115</v>
      </c>
      <c r="G751" s="30" t="s">
        <v>17</v>
      </c>
      <c r="H751" s="30" t="s">
        <v>98</v>
      </c>
      <c r="I751" s="30" t="s">
        <v>2153</v>
      </c>
    </row>
    <row r="752" spans="1:9" x14ac:dyDescent="0.3">
      <c r="A752" s="31" t="s">
        <v>1784</v>
      </c>
      <c r="B752" s="31" t="str">
        <f t="shared" si="12"/>
        <v>Digitalizaciones de la institución [Real Academia de la Lengua Vasca]</v>
      </c>
      <c r="C752" s="31" t="s">
        <v>41</v>
      </c>
      <c r="D752" s="31" t="s">
        <v>854</v>
      </c>
      <c r="E752" s="31" t="s">
        <v>309</v>
      </c>
      <c r="F752" s="31" t="s">
        <v>115</v>
      </c>
      <c r="G752" s="30" t="s">
        <v>17</v>
      </c>
      <c r="H752" s="30" t="s">
        <v>99</v>
      </c>
      <c r="I752" s="30" t="s">
        <v>1383</v>
      </c>
    </row>
    <row r="753" spans="1:9" ht="28.8" x14ac:dyDescent="0.3">
      <c r="A753" s="31" t="s">
        <v>1792</v>
      </c>
      <c r="B753" s="31" t="str">
        <f t="shared" si="12"/>
        <v>Digitalizaciones de la institución [Archivo General Insular de Fuerteventura]</v>
      </c>
      <c r="C753" s="31" t="s">
        <v>25</v>
      </c>
      <c r="D753" s="31" t="s">
        <v>854</v>
      </c>
      <c r="E753" s="31" t="s">
        <v>959</v>
      </c>
      <c r="F753" s="31" t="s">
        <v>115</v>
      </c>
      <c r="G753" s="30" t="s">
        <v>20</v>
      </c>
      <c r="H753" s="30" t="s">
        <v>64</v>
      </c>
      <c r="I753" s="30" t="s">
        <v>996</v>
      </c>
    </row>
    <row r="754" spans="1:9" ht="28.8" x14ac:dyDescent="0.3">
      <c r="A754" s="31" t="s">
        <v>1790</v>
      </c>
      <c r="B754" s="31" t="str">
        <f t="shared" si="12"/>
        <v>Digitalizaciones de la institución [Archivo Histórico de Teguise]</v>
      </c>
      <c r="C754" s="31" t="s">
        <v>25</v>
      </c>
      <c r="D754" s="31" t="s">
        <v>854</v>
      </c>
      <c r="E754" s="31" t="s">
        <v>959</v>
      </c>
      <c r="F754" s="31" t="s">
        <v>115</v>
      </c>
      <c r="G754" s="30" t="s">
        <v>20</v>
      </c>
      <c r="H754" s="30" t="s">
        <v>64</v>
      </c>
      <c r="I754" s="30" t="s">
        <v>2053</v>
      </c>
    </row>
    <row r="755" spans="1:9" ht="28.8" x14ac:dyDescent="0.3">
      <c r="A755" s="31" t="s">
        <v>1791</v>
      </c>
      <c r="B755" s="31" t="str">
        <f t="shared" si="12"/>
        <v>Digitalizaciones de la institución [Archivo Histórico Municipal de San Bartolomé (AHMSB)]</v>
      </c>
      <c r="C755" s="31" t="s">
        <v>25</v>
      </c>
      <c r="D755" s="31" t="s">
        <v>854</v>
      </c>
      <c r="E755" s="31" t="s">
        <v>959</v>
      </c>
      <c r="F755" s="31" t="s">
        <v>115</v>
      </c>
      <c r="G755" s="30" t="s">
        <v>20</v>
      </c>
      <c r="H755" s="30" t="s">
        <v>64</v>
      </c>
      <c r="I755" s="30" t="s">
        <v>2136</v>
      </c>
    </row>
    <row r="756" spans="1:9" ht="28.8" x14ac:dyDescent="0.3">
      <c r="A756" s="31" t="s">
        <v>170</v>
      </c>
      <c r="B756" s="31" t="str">
        <f t="shared" si="12"/>
        <v>Digitalizaciones de la institución [Cabildo de Lanzarote]</v>
      </c>
      <c r="C756" s="31" t="s">
        <v>1896</v>
      </c>
      <c r="D756" s="31" t="s">
        <v>854</v>
      </c>
      <c r="E756" s="31" t="s">
        <v>959</v>
      </c>
      <c r="F756" s="31" t="s">
        <v>115</v>
      </c>
      <c r="G756" s="30" t="s">
        <v>20</v>
      </c>
      <c r="H756" s="30" t="s">
        <v>64</v>
      </c>
      <c r="I756" s="30" t="s">
        <v>2052</v>
      </c>
    </row>
    <row r="757" spans="1:9" ht="43.2" x14ac:dyDescent="0.3">
      <c r="A757" s="31" t="s">
        <v>1793</v>
      </c>
      <c r="B757" s="31" t="str">
        <f t="shared" si="12"/>
        <v>Digitalizaciones de la institución [Centro de Cultura Audiovisual de Gran Canaria]</v>
      </c>
      <c r="C757" s="31" t="s">
        <v>1896</v>
      </c>
      <c r="D757" s="31" t="s">
        <v>854</v>
      </c>
      <c r="E757" s="31" t="s">
        <v>959</v>
      </c>
      <c r="F757" s="31" t="s">
        <v>115</v>
      </c>
      <c r="G757" s="30" t="s">
        <v>20</v>
      </c>
      <c r="H757" s="30" t="s">
        <v>64</v>
      </c>
      <c r="I757" s="30" t="s">
        <v>402</v>
      </c>
    </row>
    <row r="758" spans="1:9" ht="43.2" x14ac:dyDescent="0.3">
      <c r="A758" s="31" t="s">
        <v>2154</v>
      </c>
      <c r="B758" s="31" t="str">
        <f t="shared" si="12"/>
        <v>Digitalizaciones de la institución [Centro Meteorológico Territorial de Canarias Oriental (CMTCO)]</v>
      </c>
      <c r="C758" s="31"/>
      <c r="D758" s="31" t="s">
        <v>854</v>
      </c>
      <c r="E758" s="31" t="s">
        <v>959</v>
      </c>
      <c r="F758" s="31" t="s">
        <v>115</v>
      </c>
      <c r="G758" s="30" t="s">
        <v>20</v>
      </c>
      <c r="H758" s="30" t="s">
        <v>64</v>
      </c>
      <c r="I758" s="30" t="s">
        <v>402</v>
      </c>
    </row>
    <row r="759" spans="1:9" ht="43.2" x14ac:dyDescent="0.3">
      <c r="A759" s="31" t="s">
        <v>2038</v>
      </c>
      <c r="B759" s="31" t="str">
        <f t="shared" si="12"/>
        <v>Digitalizaciones de la institución [Gobierno de Canarias. Filmoteca Canaria]</v>
      </c>
      <c r="C759" s="31" t="s">
        <v>1882</v>
      </c>
      <c r="D759" s="31" t="s">
        <v>854</v>
      </c>
      <c r="E759" s="31" t="s">
        <v>959</v>
      </c>
      <c r="F759" s="31" t="s">
        <v>115</v>
      </c>
      <c r="G759" s="30" t="s">
        <v>20</v>
      </c>
      <c r="H759" s="30" t="s">
        <v>64</v>
      </c>
      <c r="I759" s="30" t="s">
        <v>402</v>
      </c>
    </row>
    <row r="760" spans="1:9" x14ac:dyDescent="0.3">
      <c r="A760" s="31" t="s">
        <v>1794</v>
      </c>
      <c r="B760" s="31" t="str">
        <f t="shared" si="12"/>
        <v>Digitalizaciones de la institución [Ministerio de Defensa]</v>
      </c>
      <c r="C760" s="31" t="s">
        <v>1881</v>
      </c>
      <c r="D760" s="31" t="s">
        <v>854</v>
      </c>
      <c r="E760" s="31" t="s">
        <v>959</v>
      </c>
      <c r="F760" s="31" t="s">
        <v>115</v>
      </c>
      <c r="G760" s="30" t="s">
        <v>93</v>
      </c>
      <c r="H760" s="30" t="s">
        <v>6</v>
      </c>
      <c r="I760" s="30" t="s">
        <v>6</v>
      </c>
    </row>
    <row r="761" spans="1:9" x14ac:dyDescent="0.3">
      <c r="A761" s="31" t="s">
        <v>1789</v>
      </c>
      <c r="B761" s="31" t="str">
        <f t="shared" si="12"/>
        <v>Digitalizaciones de la institución [Universidad de La Laguna (ULL)]</v>
      </c>
      <c r="C761" s="31" t="s">
        <v>44</v>
      </c>
      <c r="D761" s="31" t="s">
        <v>854</v>
      </c>
      <c r="E761" s="31" t="s">
        <v>959</v>
      </c>
      <c r="F761" s="31" t="s">
        <v>115</v>
      </c>
      <c r="G761" s="30" t="s">
        <v>20</v>
      </c>
      <c r="H761" s="30" t="s">
        <v>65</v>
      </c>
      <c r="I761" s="30" t="s">
        <v>1568</v>
      </c>
    </row>
    <row r="762" spans="1:9" ht="43.2" x14ac:dyDescent="0.3">
      <c r="A762" s="31" t="s">
        <v>1788</v>
      </c>
      <c r="B762" s="31" t="str">
        <f t="shared" si="12"/>
        <v>Digitalizaciones de la institución [Universidad de Las Palmas de Gran Canaria (ULPGC)]</v>
      </c>
      <c r="C762" s="31" t="s">
        <v>44</v>
      </c>
      <c r="D762" s="31" t="s">
        <v>854</v>
      </c>
      <c r="E762" s="31" t="s">
        <v>959</v>
      </c>
      <c r="F762" s="31" t="s">
        <v>115</v>
      </c>
      <c r="G762" s="30" t="s">
        <v>20</v>
      </c>
      <c r="H762" s="30" t="s">
        <v>64</v>
      </c>
      <c r="I762" s="30" t="s">
        <v>402</v>
      </c>
    </row>
    <row r="763" spans="1:9" ht="28.8" x14ac:dyDescent="0.3">
      <c r="A763" s="31" t="s">
        <v>1797</v>
      </c>
      <c r="B763" s="31" t="str">
        <f t="shared" si="12"/>
        <v>Digitalizaciones de la institución [Corporación Lanzaroteña de Medios S.L.]</v>
      </c>
      <c r="C763" s="31" t="s">
        <v>1467</v>
      </c>
      <c r="D763" s="31" t="s">
        <v>854</v>
      </c>
      <c r="E763" s="31" t="s">
        <v>959</v>
      </c>
      <c r="F763" s="31" t="s">
        <v>115</v>
      </c>
      <c r="G763" s="30" t="s">
        <v>20</v>
      </c>
      <c r="H763" s="30" t="s">
        <v>64</v>
      </c>
      <c r="I763" s="30" t="s">
        <v>2052</v>
      </c>
    </row>
    <row r="764" spans="1:9" ht="28.8" x14ac:dyDescent="0.3">
      <c r="A764" s="31" t="s">
        <v>1796</v>
      </c>
      <c r="B764" s="31" t="str">
        <f t="shared" si="12"/>
        <v>Digitalizaciones de la institución [Fundación César Manrique]</v>
      </c>
      <c r="C764" s="31" t="s">
        <v>34</v>
      </c>
      <c r="D764" s="31" t="s">
        <v>854</v>
      </c>
      <c r="E764" s="31" t="s">
        <v>959</v>
      </c>
      <c r="F764" s="31" t="s">
        <v>115</v>
      </c>
      <c r="G764" s="30" t="s">
        <v>20</v>
      </c>
      <c r="H764" s="30" t="s">
        <v>64</v>
      </c>
      <c r="I764" s="30" t="s">
        <v>2051</v>
      </c>
    </row>
    <row r="765" spans="1:9" ht="43.2" x14ac:dyDescent="0.3">
      <c r="A765" s="31" t="s">
        <v>1588</v>
      </c>
      <c r="B765" s="31" t="str">
        <f t="shared" si="12"/>
        <v>Digitalizaciones de la institución [Fundación para la Etnografía y el Desarrollo de la Artesanía Canaria (FEDAC)]</v>
      </c>
      <c r="C765" s="31" t="s">
        <v>1896</v>
      </c>
      <c r="D765" s="31" t="s">
        <v>854</v>
      </c>
      <c r="E765" s="31" t="s">
        <v>959</v>
      </c>
      <c r="F765" s="31" t="s">
        <v>115</v>
      </c>
      <c r="G765" s="30" t="s">
        <v>20</v>
      </c>
      <c r="H765" s="30" t="s">
        <v>64</v>
      </c>
      <c r="I765" s="30" t="s">
        <v>402</v>
      </c>
    </row>
    <row r="766" spans="1:9" ht="28.8" x14ac:dyDescent="0.3">
      <c r="A766" s="31" t="s">
        <v>1795</v>
      </c>
      <c r="B766" s="31" t="str">
        <f t="shared" si="12"/>
        <v>Digitalizaciones de la institución [Sociedad Democracia]</v>
      </c>
      <c r="C766" s="31"/>
      <c r="D766" s="31" t="s">
        <v>854</v>
      </c>
      <c r="E766" s="31" t="s">
        <v>959</v>
      </c>
      <c r="F766" s="31" t="s">
        <v>115</v>
      </c>
      <c r="G766" s="30" t="s">
        <v>20</v>
      </c>
      <c r="H766" s="30" t="s">
        <v>64</v>
      </c>
      <c r="I766" s="30" t="s">
        <v>2052</v>
      </c>
    </row>
    <row r="767" spans="1:9" x14ac:dyDescent="0.3">
      <c r="A767" s="1"/>
      <c r="B767" s="1"/>
      <c r="C767" s="1"/>
      <c r="D767" s="1"/>
      <c r="E767" s="1"/>
      <c r="F767" s="1"/>
      <c r="G767" s="1"/>
      <c r="H767" s="1"/>
      <c r="I767" s="1"/>
    </row>
    <row r="768" spans="1:9" x14ac:dyDescent="0.3">
      <c r="A768" s="1"/>
      <c r="B768" s="1"/>
      <c r="C768" s="1"/>
      <c r="D768" s="1"/>
      <c r="E768" s="1"/>
      <c r="F768" s="1"/>
      <c r="G768" s="1"/>
      <c r="H768" s="1"/>
      <c r="I768" s="1"/>
    </row>
    <row r="769" spans="1:9" x14ac:dyDescent="0.3">
      <c r="A769" s="1"/>
      <c r="B769" s="1"/>
      <c r="C769" s="1"/>
      <c r="D769" s="1"/>
      <c r="E769" s="1"/>
      <c r="F769" s="1"/>
      <c r="G769" s="1"/>
      <c r="H769" s="1"/>
      <c r="I769" s="1"/>
    </row>
    <row r="770" spans="1:9" x14ac:dyDescent="0.3">
      <c r="A770" s="1"/>
      <c r="B770" s="1"/>
      <c r="C770" s="1"/>
      <c r="D770" s="1"/>
      <c r="E770" s="1"/>
      <c r="F770" s="1"/>
      <c r="G770" s="1"/>
      <c r="H770" s="1"/>
      <c r="I770" s="1"/>
    </row>
    <row r="771" spans="1:9" x14ac:dyDescent="0.3">
      <c r="A771" s="1"/>
      <c r="B771" s="1"/>
      <c r="C771" s="1"/>
      <c r="D771" s="1"/>
      <c r="E771" s="1"/>
      <c r="F771" s="1"/>
      <c r="G771" s="1"/>
      <c r="H771" s="1"/>
      <c r="I771" s="1"/>
    </row>
    <row r="772" spans="1:9" x14ac:dyDescent="0.3">
      <c r="A772" s="1"/>
      <c r="B772" s="1"/>
      <c r="C772" s="1"/>
      <c r="D772" s="1"/>
      <c r="E772" s="1"/>
      <c r="F772" s="1"/>
      <c r="G772" s="1"/>
      <c r="H772" s="1"/>
      <c r="I772" s="1"/>
    </row>
    <row r="773" spans="1:9" x14ac:dyDescent="0.3">
      <c r="A773" s="1"/>
      <c r="B773" s="1"/>
      <c r="C773" s="1"/>
      <c r="D773" s="1"/>
      <c r="E773" s="1"/>
      <c r="F773" s="1"/>
      <c r="G773" s="1"/>
      <c r="H773" s="1"/>
      <c r="I773" s="1"/>
    </row>
    <row r="774" spans="1:9" x14ac:dyDescent="0.3">
      <c r="A774" s="1"/>
      <c r="B774" s="1"/>
      <c r="C774" s="1"/>
      <c r="D774" s="1"/>
      <c r="E774" s="1"/>
      <c r="F774" s="1"/>
      <c r="G774" s="1"/>
      <c r="H774" s="1"/>
      <c r="I774" s="1"/>
    </row>
    <row r="775" spans="1:9" x14ac:dyDescent="0.3">
      <c r="A775" s="1"/>
      <c r="B775" s="1"/>
      <c r="C775" s="1"/>
      <c r="D775" s="1"/>
      <c r="E775" s="1"/>
      <c r="F775" s="1"/>
      <c r="G775" s="1"/>
      <c r="H775" s="1"/>
      <c r="I775" s="1"/>
    </row>
    <row r="776" spans="1:9" x14ac:dyDescent="0.3">
      <c r="A776" s="1"/>
      <c r="B776" s="1"/>
      <c r="C776" s="1"/>
      <c r="D776" s="1"/>
      <c r="E776" s="1"/>
      <c r="F776" s="1"/>
      <c r="G776" s="1"/>
      <c r="H776" s="1"/>
      <c r="I776" s="1"/>
    </row>
    <row r="777" spans="1:9" x14ac:dyDescent="0.3">
      <c r="A777" s="1"/>
      <c r="B777" s="1"/>
      <c r="C777" s="1"/>
      <c r="D777" s="1"/>
      <c r="E777" s="1"/>
      <c r="F777" s="1"/>
      <c r="G777" s="1"/>
      <c r="H777" s="1"/>
      <c r="I777" s="1"/>
    </row>
    <row r="778" spans="1:9" x14ac:dyDescent="0.3">
      <c r="A778" s="1"/>
      <c r="B778" s="1"/>
      <c r="C778" s="1"/>
      <c r="D778" s="1"/>
      <c r="E778" s="1"/>
      <c r="F778" s="1"/>
      <c r="G778" s="1"/>
      <c r="H778" s="1"/>
      <c r="I778" s="1"/>
    </row>
    <row r="779" spans="1:9" x14ac:dyDescent="0.3">
      <c r="A779" s="1"/>
      <c r="B779" s="1"/>
      <c r="C779" s="1"/>
      <c r="D779" s="1"/>
      <c r="E779" s="1"/>
      <c r="F779" s="1"/>
      <c r="G779" s="1"/>
      <c r="H779" s="1"/>
      <c r="I779" s="1"/>
    </row>
    <row r="780" spans="1:9" x14ac:dyDescent="0.3">
      <c r="A780" s="1"/>
      <c r="B780" s="1"/>
      <c r="C780" s="1"/>
      <c r="D780" s="1"/>
      <c r="E780" s="1"/>
      <c r="F780" s="1"/>
      <c r="G780" s="1"/>
      <c r="H780" s="1"/>
      <c r="I780" s="1"/>
    </row>
    <row r="781" spans="1:9" x14ac:dyDescent="0.3">
      <c r="A781" s="1"/>
      <c r="B781" s="1"/>
      <c r="C781" s="1"/>
      <c r="D781" s="1"/>
      <c r="E781" s="1"/>
      <c r="F781" s="1"/>
      <c r="G781" s="1"/>
      <c r="H781" s="1"/>
      <c r="I781" s="1"/>
    </row>
    <row r="782" spans="1:9" x14ac:dyDescent="0.3">
      <c r="A782" s="1"/>
      <c r="B782" s="1"/>
      <c r="C782" s="1"/>
      <c r="D782" s="1"/>
      <c r="E782" s="1"/>
      <c r="F782" s="1"/>
      <c r="G782" s="1"/>
      <c r="H782" s="1"/>
      <c r="I782" s="1"/>
    </row>
    <row r="783" spans="1:9" x14ac:dyDescent="0.3">
      <c r="A783" s="1"/>
      <c r="B783" s="1"/>
      <c r="C783" s="1"/>
      <c r="D783" s="1"/>
      <c r="E783" s="1"/>
      <c r="F783" s="1"/>
      <c r="G783" s="1"/>
      <c r="H783" s="1"/>
      <c r="I783" s="1"/>
    </row>
    <row r="784" spans="1:9" x14ac:dyDescent="0.3">
      <c r="A784" s="1"/>
      <c r="B784" s="1"/>
      <c r="C784" s="1"/>
      <c r="D784" s="1"/>
      <c r="E784" s="1"/>
      <c r="F784" s="1"/>
      <c r="G784" s="1"/>
      <c r="H784" s="1"/>
      <c r="I784" s="1"/>
    </row>
    <row r="785" spans="1:9" x14ac:dyDescent="0.3">
      <c r="A785" s="1"/>
      <c r="B785" s="1"/>
      <c r="C785" s="1"/>
      <c r="D785" s="1"/>
      <c r="E785" s="1"/>
      <c r="F785" s="1"/>
      <c r="G785" s="1"/>
      <c r="H785" s="1"/>
      <c r="I785" s="1"/>
    </row>
    <row r="786" spans="1:9" x14ac:dyDescent="0.3">
      <c r="A786" s="1"/>
      <c r="B786" s="1"/>
      <c r="C786" s="1"/>
      <c r="D786" s="1"/>
      <c r="E786" s="1"/>
      <c r="F786" s="1"/>
      <c r="G786" s="1"/>
      <c r="H786" s="1"/>
      <c r="I786" s="1"/>
    </row>
    <row r="787" spans="1:9" x14ac:dyDescent="0.3">
      <c r="A787" s="1"/>
      <c r="B787" s="1"/>
      <c r="C787" s="1"/>
      <c r="D787" s="1"/>
      <c r="E787" s="1"/>
      <c r="F787" s="1"/>
      <c r="G787" s="1"/>
      <c r="H787" s="1"/>
      <c r="I787" s="1"/>
    </row>
    <row r="788" spans="1:9" x14ac:dyDescent="0.3">
      <c r="A788" s="1"/>
      <c r="B788" s="1"/>
      <c r="C788" s="1"/>
      <c r="D788" s="1"/>
      <c r="E788" s="1"/>
      <c r="F788" s="1"/>
      <c r="G788" s="1"/>
      <c r="H788" s="1"/>
      <c r="I788" s="1"/>
    </row>
    <row r="789" spans="1:9" x14ac:dyDescent="0.3">
      <c r="A789" s="1"/>
      <c r="B789" s="1"/>
      <c r="C789" s="1"/>
      <c r="D789" s="1"/>
      <c r="E789" s="1"/>
      <c r="F789" s="1"/>
      <c r="G789" s="1"/>
      <c r="H789" s="1"/>
      <c r="I789" s="1"/>
    </row>
    <row r="790" spans="1:9" x14ac:dyDescent="0.3">
      <c r="A790" s="1"/>
      <c r="B790" s="1"/>
      <c r="C790" s="1"/>
      <c r="D790" s="1"/>
      <c r="E790" s="1"/>
      <c r="F790" s="1"/>
      <c r="G790" s="1"/>
      <c r="H790" s="1"/>
      <c r="I790" s="1"/>
    </row>
    <row r="791" spans="1:9" x14ac:dyDescent="0.3">
      <c r="A791" s="1"/>
      <c r="B791" s="1"/>
      <c r="C791" s="1"/>
      <c r="D791" s="1"/>
      <c r="E791" s="1"/>
      <c r="F791" s="1"/>
      <c r="G791" s="1"/>
      <c r="H791" s="1"/>
      <c r="I791" s="1"/>
    </row>
    <row r="792" spans="1:9" x14ac:dyDescent="0.3">
      <c r="A792" s="1"/>
      <c r="B792" s="1"/>
      <c r="C792" s="1"/>
      <c r="D792" s="1"/>
      <c r="E792" s="1"/>
      <c r="F792" s="1"/>
      <c r="G792" s="1"/>
      <c r="H792" s="1"/>
      <c r="I792" s="1"/>
    </row>
    <row r="793" spans="1:9" x14ac:dyDescent="0.3">
      <c r="A793" s="1"/>
      <c r="B793" s="1"/>
      <c r="C793" s="1"/>
      <c r="D793" s="1"/>
      <c r="E793" s="1"/>
      <c r="F793" s="1"/>
      <c r="G793" s="1"/>
      <c r="H793" s="1"/>
      <c r="I793" s="1"/>
    </row>
    <row r="794" spans="1:9" x14ac:dyDescent="0.3">
      <c r="A794" s="1"/>
      <c r="B794" s="1"/>
      <c r="C794" s="1"/>
      <c r="D794" s="1"/>
      <c r="E794" s="1"/>
      <c r="F794" s="1"/>
      <c r="G794" s="1"/>
      <c r="H794" s="1"/>
      <c r="I794" s="1"/>
    </row>
    <row r="795" spans="1:9" x14ac:dyDescent="0.3">
      <c r="A795" s="1"/>
      <c r="B795" s="1"/>
      <c r="C795" s="1"/>
      <c r="D795" s="1"/>
      <c r="E795" s="1"/>
      <c r="F795" s="1"/>
      <c r="G795" s="1"/>
      <c r="H795" s="1"/>
      <c r="I795" s="1"/>
    </row>
    <row r="796" spans="1:9" x14ac:dyDescent="0.3">
      <c r="A796" s="1"/>
      <c r="B796" s="1"/>
      <c r="C796" s="1"/>
      <c r="D796" s="1"/>
      <c r="E796" s="1"/>
      <c r="F796" s="1"/>
      <c r="G796" s="1"/>
      <c r="H796" s="1"/>
      <c r="I796" s="1"/>
    </row>
    <row r="797" spans="1:9" x14ac:dyDescent="0.3">
      <c r="A797" s="1"/>
      <c r="B797" s="1"/>
      <c r="C797" s="1"/>
      <c r="D797" s="1"/>
      <c r="E797" s="1"/>
      <c r="F797" s="1"/>
      <c r="G797" s="1"/>
      <c r="H797" s="1"/>
      <c r="I797" s="1"/>
    </row>
    <row r="798" spans="1:9" x14ac:dyDescent="0.3">
      <c r="A798" s="1"/>
      <c r="B798" s="1"/>
      <c r="C798" s="1"/>
      <c r="D798" s="1"/>
      <c r="E798" s="1"/>
      <c r="F798" s="1"/>
      <c r="G798" s="1"/>
      <c r="H798" s="1"/>
      <c r="I798" s="1"/>
    </row>
    <row r="799" spans="1:9" x14ac:dyDescent="0.3">
      <c r="A799" s="1"/>
      <c r="B799" s="1"/>
      <c r="C799" s="1"/>
      <c r="D799" s="1"/>
      <c r="E799" s="1"/>
      <c r="F799" s="1"/>
      <c r="G799" s="1"/>
      <c r="H799" s="1"/>
      <c r="I799" s="1"/>
    </row>
    <row r="800" spans="1:9" x14ac:dyDescent="0.3">
      <c r="A800" s="1"/>
      <c r="B800" s="1"/>
      <c r="C800" s="1"/>
      <c r="D800" s="1"/>
      <c r="E800" s="1"/>
      <c r="F800" s="1"/>
      <c r="G800" s="1"/>
      <c r="H800" s="1"/>
      <c r="I800" s="1"/>
    </row>
    <row r="801" spans="1:9" x14ac:dyDescent="0.3">
      <c r="A801" s="1"/>
      <c r="B801" s="1"/>
      <c r="C801" s="1"/>
      <c r="D801" s="1"/>
      <c r="E801" s="1"/>
      <c r="F801" s="1"/>
      <c r="G801" s="1"/>
      <c r="H801" s="1"/>
      <c r="I801" s="1"/>
    </row>
    <row r="802" spans="1:9" x14ac:dyDescent="0.3">
      <c r="A802" s="1"/>
      <c r="B802" s="1"/>
      <c r="C802" s="1"/>
      <c r="D802" s="1"/>
      <c r="E802" s="1"/>
      <c r="F802" s="1"/>
      <c r="G802" s="1"/>
      <c r="H802" s="1"/>
      <c r="I802" s="1"/>
    </row>
    <row r="803" spans="1:9" x14ac:dyDescent="0.3">
      <c r="A803" s="1"/>
      <c r="B803" s="1"/>
      <c r="C803" s="1"/>
      <c r="D803" s="1"/>
      <c r="E803" s="1"/>
      <c r="F803" s="1"/>
      <c r="G803" s="1"/>
      <c r="H803" s="1"/>
      <c r="I803" s="1"/>
    </row>
    <row r="804" spans="1:9" x14ac:dyDescent="0.3">
      <c r="A804" s="1"/>
      <c r="B804" s="1"/>
      <c r="C804" s="1"/>
      <c r="D804" s="1"/>
      <c r="E804" s="1"/>
      <c r="F804" s="1"/>
      <c r="G804" s="1"/>
      <c r="H804" s="1"/>
      <c r="I804" s="1"/>
    </row>
    <row r="805" spans="1:9" x14ac:dyDescent="0.3">
      <c r="A805" s="1"/>
      <c r="B805" s="1"/>
      <c r="C805" s="1"/>
      <c r="D805" s="1"/>
      <c r="E805" s="1"/>
      <c r="F805" s="1"/>
      <c r="G805" s="1"/>
      <c r="H805" s="1"/>
      <c r="I805" s="1"/>
    </row>
    <row r="806" spans="1:9" x14ac:dyDescent="0.3">
      <c r="A806" s="1"/>
      <c r="B806" s="1"/>
      <c r="C806" s="1"/>
      <c r="D806" s="1"/>
      <c r="E806" s="1"/>
      <c r="F806" s="1"/>
      <c r="G806" s="1"/>
      <c r="H806" s="1"/>
      <c r="I806" s="1"/>
    </row>
    <row r="807" spans="1:9" x14ac:dyDescent="0.3">
      <c r="A807" s="1"/>
      <c r="B807" s="1"/>
      <c r="C807" s="1"/>
      <c r="D807" s="1"/>
      <c r="E807" s="1"/>
      <c r="F807" s="1"/>
      <c r="G807" s="1"/>
      <c r="H807" s="1"/>
      <c r="I807" s="1"/>
    </row>
    <row r="808" spans="1:9" x14ac:dyDescent="0.3">
      <c r="A808" s="1"/>
      <c r="B808" s="1"/>
      <c r="C808" s="1"/>
      <c r="D808" s="1"/>
      <c r="E808" s="1"/>
      <c r="F808" s="1"/>
      <c r="G808" s="1"/>
      <c r="H808" s="1"/>
      <c r="I808" s="1"/>
    </row>
    <row r="809" spans="1:9" x14ac:dyDescent="0.3">
      <c r="A809" s="1"/>
      <c r="B809" s="1"/>
      <c r="C809" s="1"/>
      <c r="D809" s="1"/>
      <c r="E809" s="1"/>
      <c r="F809" s="1"/>
      <c r="G809" s="1"/>
      <c r="H809" s="1"/>
      <c r="I809" s="1"/>
    </row>
    <row r="810" spans="1:9" x14ac:dyDescent="0.3">
      <c r="A810" s="1"/>
      <c r="B810" s="1"/>
      <c r="C810" s="1"/>
      <c r="D810" s="1"/>
      <c r="E810" s="1"/>
      <c r="F810" s="1"/>
      <c r="G810" s="1"/>
      <c r="H810" s="1"/>
      <c r="I810" s="1"/>
    </row>
    <row r="811" spans="1:9" x14ac:dyDescent="0.3">
      <c r="B811" s="1"/>
      <c r="C811" s="1"/>
      <c r="D811" s="1"/>
      <c r="E811" s="1"/>
      <c r="F811" s="1"/>
      <c r="G811" s="1"/>
      <c r="H811" s="1"/>
      <c r="I811" s="1"/>
    </row>
    <row r="812" spans="1:9" x14ac:dyDescent="0.3">
      <c r="B812" s="1"/>
      <c r="C812" s="1"/>
      <c r="D812" s="1"/>
      <c r="E812" s="1"/>
      <c r="F812" s="1"/>
      <c r="G812" s="1"/>
      <c r="H812" s="1"/>
      <c r="I812" s="1"/>
    </row>
    <row r="813" spans="1:9" x14ac:dyDescent="0.3">
      <c r="B813" s="1"/>
      <c r="C813" s="1"/>
      <c r="D813" s="1"/>
      <c r="E813" s="1"/>
      <c r="F813" s="1"/>
      <c r="G813" s="1"/>
      <c r="H813" s="1"/>
      <c r="I813" s="1"/>
    </row>
    <row r="814" spans="1:9" x14ac:dyDescent="0.3">
      <c r="B814" s="1"/>
      <c r="C814" s="1"/>
      <c r="D814" s="1"/>
      <c r="E814" s="1"/>
      <c r="F814" s="1"/>
      <c r="G814" s="1"/>
      <c r="H814" s="1"/>
      <c r="I814" s="1"/>
    </row>
    <row r="815" spans="1:9" x14ac:dyDescent="0.3">
      <c r="B815" s="1"/>
      <c r="C815" s="1"/>
      <c r="D815" s="1"/>
      <c r="E815" s="1"/>
      <c r="F815" s="1"/>
      <c r="G815" s="1"/>
      <c r="H815" s="1"/>
      <c r="I815" s="1"/>
    </row>
    <row r="816" spans="1:9" x14ac:dyDescent="0.3">
      <c r="B816" s="1"/>
      <c r="C816" s="1"/>
      <c r="D816" s="1"/>
      <c r="E816" s="1"/>
      <c r="F816" s="1"/>
      <c r="G816" s="1"/>
      <c r="H816" s="1"/>
      <c r="I816" s="1"/>
    </row>
    <row r="817" spans="2:9" x14ac:dyDescent="0.3">
      <c r="B817" s="1"/>
      <c r="C817" s="1"/>
      <c r="D817" s="1"/>
      <c r="E817" s="1"/>
      <c r="F817" s="1"/>
      <c r="G817" s="1"/>
      <c r="H817" s="1"/>
      <c r="I817" s="1"/>
    </row>
    <row r="818" spans="2:9" x14ac:dyDescent="0.3">
      <c r="B818" s="1"/>
      <c r="C818" s="1"/>
      <c r="D818" s="1"/>
      <c r="E818" s="1"/>
      <c r="F818" s="1"/>
      <c r="G818" s="1"/>
      <c r="H818" s="1"/>
      <c r="I818" s="1"/>
    </row>
    <row r="819" spans="2:9" x14ac:dyDescent="0.3">
      <c r="B819" s="1"/>
      <c r="C819" s="1"/>
      <c r="D819" s="1"/>
      <c r="E819" s="1"/>
      <c r="F819" s="1"/>
      <c r="G819" s="1"/>
      <c r="H819" s="1"/>
      <c r="I819" s="1"/>
    </row>
    <row r="820" spans="2:9" x14ac:dyDescent="0.3">
      <c r="B820" s="1"/>
      <c r="C820" s="1"/>
      <c r="D820" s="1"/>
      <c r="E820" s="1"/>
      <c r="F820" s="1"/>
      <c r="G820" s="1"/>
      <c r="H820" s="1"/>
      <c r="I820" s="1"/>
    </row>
    <row r="821" spans="2:9" x14ac:dyDescent="0.3">
      <c r="B821" s="1"/>
      <c r="C821" s="1"/>
      <c r="D821" s="1"/>
      <c r="E821" s="1"/>
      <c r="F821" s="1"/>
      <c r="G821" s="1"/>
      <c r="H821" s="1"/>
      <c r="I821" s="1"/>
    </row>
    <row r="822" spans="2:9" x14ac:dyDescent="0.3">
      <c r="B822" s="1"/>
      <c r="C822" s="1"/>
      <c r="D822" s="1"/>
      <c r="E822" s="1"/>
      <c r="F822" s="1"/>
      <c r="G822" s="1"/>
      <c r="H822" s="1"/>
      <c r="I822" s="1"/>
    </row>
    <row r="823" spans="2:9" x14ac:dyDescent="0.3">
      <c r="B823" s="1"/>
      <c r="C823" s="1"/>
      <c r="D823" s="1"/>
      <c r="E823" s="1"/>
      <c r="F823" s="1"/>
      <c r="G823" s="1"/>
      <c r="H823" s="1"/>
      <c r="I823" s="1"/>
    </row>
    <row r="824" spans="2:9" x14ac:dyDescent="0.3">
      <c r="B824" s="1"/>
      <c r="C824" s="1"/>
      <c r="D824" s="1"/>
      <c r="E824" s="1"/>
      <c r="F824" s="1"/>
      <c r="G824" s="1"/>
      <c r="H824" s="1"/>
      <c r="I824" s="1"/>
    </row>
    <row r="825" spans="2:9" x14ac:dyDescent="0.3">
      <c r="B825" s="1"/>
      <c r="C825" s="1"/>
      <c r="D825" s="1"/>
      <c r="E825" s="1"/>
      <c r="F825" s="1"/>
      <c r="G825" s="1"/>
      <c r="H825" s="1"/>
      <c r="I825" s="1"/>
    </row>
    <row r="826" spans="2:9" x14ac:dyDescent="0.3">
      <c r="B826" s="1"/>
      <c r="C826" s="1"/>
      <c r="D826" s="1"/>
      <c r="E826" s="1"/>
      <c r="F826" s="1"/>
      <c r="G826" s="1"/>
      <c r="H826" s="1"/>
      <c r="I826" s="1"/>
    </row>
    <row r="827" spans="2:9" x14ac:dyDescent="0.3">
      <c r="B827" s="1"/>
      <c r="C827" s="1"/>
      <c r="D827" s="1"/>
      <c r="E827" s="1"/>
      <c r="F827" s="1"/>
      <c r="G827" s="1"/>
      <c r="H827" s="1"/>
      <c r="I827" s="1"/>
    </row>
    <row r="828" spans="2:9" x14ac:dyDescent="0.3">
      <c r="B828" s="1"/>
      <c r="C828" s="1"/>
      <c r="D828" s="1"/>
      <c r="E828" s="1"/>
      <c r="F828" s="1"/>
      <c r="G828" s="1"/>
      <c r="H828" s="1"/>
      <c r="I828" s="1"/>
    </row>
    <row r="829" spans="2:9" x14ac:dyDescent="0.3">
      <c r="B829" s="1"/>
      <c r="C829" s="1"/>
      <c r="D829" s="1"/>
      <c r="E829" s="1"/>
      <c r="F829" s="1"/>
      <c r="G829" s="1"/>
      <c r="H829" s="1"/>
      <c r="I829" s="1"/>
    </row>
    <row r="830" spans="2:9" x14ac:dyDescent="0.3">
      <c r="B830" s="1"/>
      <c r="C830" s="1"/>
      <c r="D830" s="1"/>
      <c r="E830" s="1"/>
      <c r="F830" s="1"/>
      <c r="G830" s="1"/>
      <c r="H830" s="1"/>
      <c r="I830" s="1"/>
    </row>
    <row r="831" spans="2:9" x14ac:dyDescent="0.3">
      <c r="B831" s="1"/>
      <c r="C831" s="1"/>
      <c r="D831" s="1"/>
      <c r="E831" s="1"/>
      <c r="F831" s="1"/>
      <c r="G831" s="1"/>
      <c r="H831" s="1"/>
      <c r="I831" s="1"/>
    </row>
    <row r="832" spans="2:9" x14ac:dyDescent="0.3">
      <c r="B832" s="1"/>
      <c r="C832" s="1"/>
      <c r="D832" s="1"/>
      <c r="E832" s="1"/>
      <c r="F832" s="1"/>
      <c r="G832" s="1"/>
      <c r="H832" s="1"/>
      <c r="I832" s="1"/>
    </row>
    <row r="833" spans="2:9" x14ac:dyDescent="0.3">
      <c r="B833" s="1"/>
      <c r="C833" s="1"/>
      <c r="D833" s="1"/>
      <c r="E833" s="1"/>
      <c r="F833" s="1"/>
      <c r="G833" s="1"/>
      <c r="H833" s="1"/>
      <c r="I833" s="1"/>
    </row>
    <row r="834" spans="2:9" x14ac:dyDescent="0.3">
      <c r="B834" s="1"/>
      <c r="C834" s="1"/>
      <c r="D834" s="1"/>
      <c r="E834" s="1"/>
      <c r="F834" s="1"/>
      <c r="G834" s="1"/>
      <c r="H834" s="1"/>
      <c r="I834" s="1"/>
    </row>
    <row r="835" spans="2:9" x14ac:dyDescent="0.3">
      <c r="B835" s="1"/>
      <c r="C835" s="1"/>
      <c r="D835" s="1"/>
      <c r="E835" s="1"/>
      <c r="F835" s="1"/>
      <c r="G835" s="1"/>
      <c r="H835" s="1"/>
      <c r="I835" s="1"/>
    </row>
    <row r="836" spans="2:9" x14ac:dyDescent="0.3">
      <c r="B836" s="1"/>
      <c r="C836" s="1"/>
      <c r="D836" s="1"/>
      <c r="E836" s="1"/>
      <c r="F836" s="1"/>
      <c r="G836" s="1"/>
      <c r="H836" s="1"/>
      <c r="I836" s="1"/>
    </row>
    <row r="837" spans="2:9" x14ac:dyDescent="0.3">
      <c r="B837" s="1"/>
      <c r="C837" s="1"/>
      <c r="D837" s="1"/>
      <c r="E837" s="1"/>
      <c r="F837" s="1"/>
      <c r="G837" s="1"/>
      <c r="H837" s="1"/>
      <c r="I837" s="1"/>
    </row>
    <row r="838" spans="2:9" x14ac:dyDescent="0.3">
      <c r="B838" s="1"/>
      <c r="C838" s="1"/>
      <c r="D838" s="1"/>
      <c r="E838" s="1"/>
      <c r="F838" s="1"/>
      <c r="G838" s="1"/>
      <c r="H838" s="1"/>
      <c r="I838" s="1"/>
    </row>
    <row r="839" spans="2:9" x14ac:dyDescent="0.3">
      <c r="B839" s="1"/>
      <c r="C839" s="1"/>
      <c r="D839" s="1"/>
      <c r="E839" s="1"/>
      <c r="F839" s="1"/>
      <c r="G839" s="1"/>
      <c r="H839" s="1"/>
      <c r="I839" s="1"/>
    </row>
    <row r="840" spans="2:9" x14ac:dyDescent="0.3">
      <c r="B840" s="1"/>
      <c r="C840" s="1"/>
      <c r="D840" s="1"/>
      <c r="E840" s="1"/>
      <c r="F840" s="1"/>
      <c r="G840" s="1"/>
      <c r="H840" s="1"/>
      <c r="I840" s="1"/>
    </row>
    <row r="841" spans="2:9" x14ac:dyDescent="0.3">
      <c r="B841" s="1"/>
      <c r="C841" s="1"/>
      <c r="D841" s="1"/>
      <c r="E841" s="1"/>
      <c r="F841" s="1"/>
      <c r="G841" s="1"/>
      <c r="H841" s="1"/>
      <c r="I841" s="1"/>
    </row>
    <row r="842" spans="2:9" x14ac:dyDescent="0.3">
      <c r="B842" s="1"/>
      <c r="C842" s="1"/>
      <c r="D842" s="1"/>
      <c r="E842" s="1"/>
      <c r="F842" s="1"/>
      <c r="G842" s="1"/>
      <c r="H842" s="1"/>
      <c r="I842" s="1"/>
    </row>
    <row r="843" spans="2:9" x14ac:dyDescent="0.3">
      <c r="B843" s="1"/>
      <c r="C843" s="1"/>
      <c r="D843" s="1"/>
      <c r="E843" s="1"/>
      <c r="F843" s="1"/>
      <c r="G843" s="1"/>
      <c r="H843" s="1"/>
      <c r="I843" s="1"/>
    </row>
    <row r="844" spans="2:9" x14ac:dyDescent="0.3">
      <c r="B844" s="1"/>
      <c r="C844" s="1"/>
      <c r="D844" s="1"/>
      <c r="E844" s="1"/>
      <c r="F844" s="1"/>
      <c r="G844" s="1"/>
      <c r="H844" s="1"/>
      <c r="I844" s="1"/>
    </row>
  </sheetData>
  <dataValidations count="1">
    <dataValidation type="list" allowBlank="1" showInputMessage="1" showErrorMessage="1" sqref="C2:C812" xr:uid="{00000000-0002-0000-0400-000000000000}">
      <formula1>#REF!</formula1>
    </dataValidation>
  </dataValidations>
  <hyperlinks>
    <hyperlink ref="A351" r:id="rId1" display="https://es.wikipedia.org/wiki/Archivo_Hist%C3%B3rico_Provincial_de_Ciudad_Real?utm_source=chatgpt.com" xr:uid="{00000000-0004-0000-0400-000000000000}"/>
    <hyperlink ref="A352" r:id="rId2" display="https://es.wikipedia.org/wiki/Archivo_Hist%C3%B3rico_Provincial_de_Cuenca?utm_source=chatgpt.com" xr:uid="{00000000-0004-0000-0400-000001000000}"/>
  </hyperlink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1000000}">
          <x14:formula1>
            <xm:f>Tabla_CCAA!$B$2:$B$53</xm:f>
          </x14:formula1>
          <xm:sqref>I344 I512 H2:H766</xm:sqref>
        </x14:dataValidation>
        <x14:dataValidation type="list" allowBlank="1" showInputMessage="1" showErrorMessage="1" xr:uid="{00000000-0002-0000-0400-000002000000}">
          <x14:formula1>
            <xm:f>Tabla_CCAA!$A$2:$A$53</xm:f>
          </x14:formula1>
          <xm:sqref>G2:G766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7"/>
  <sheetViews>
    <sheetView workbookViewId="0">
      <selection activeCell="A6" sqref="A6"/>
    </sheetView>
  </sheetViews>
  <sheetFormatPr baseColWidth="10" defaultRowHeight="14.4" x14ac:dyDescent="0.3"/>
  <cols>
    <col min="1" max="1" width="12.6640625" bestFit="1" customWidth="1"/>
    <col min="2" max="2" width="19.33203125" bestFit="1" customWidth="1"/>
    <col min="3" max="3" width="34.44140625" bestFit="1" customWidth="1"/>
  </cols>
  <sheetData>
    <row r="1" spans="1:3" x14ac:dyDescent="0.3">
      <c r="A1" s="1" t="s">
        <v>2410</v>
      </c>
      <c r="B1" s="1" t="s">
        <v>2411</v>
      </c>
      <c r="C1" s="1" t="s">
        <v>2417</v>
      </c>
    </row>
    <row r="2" spans="1:3" x14ac:dyDescent="0.3">
      <c r="A2" s="1"/>
      <c r="B2" s="1" t="s">
        <v>2415</v>
      </c>
      <c r="C2" s="1" t="s">
        <v>2416</v>
      </c>
    </row>
    <row r="3" spans="1:3" x14ac:dyDescent="0.3">
      <c r="A3" s="7"/>
      <c r="B3" s="1" t="s">
        <v>2412</v>
      </c>
      <c r="C3" s="1"/>
    </row>
    <row r="4" spans="1:3" x14ac:dyDescent="0.3">
      <c r="A4" s="31"/>
      <c r="B4" s="1" t="s">
        <v>2413</v>
      </c>
      <c r="C4" s="1"/>
    </row>
    <row r="5" spans="1:3" x14ac:dyDescent="0.3">
      <c r="A5" s="37"/>
      <c r="B5" s="1" t="s">
        <v>2414</v>
      </c>
      <c r="C5" s="1"/>
    </row>
    <row r="6" spans="1:3" x14ac:dyDescent="0.3">
      <c r="A6" s="20"/>
      <c r="B6" s="1" t="s">
        <v>2418</v>
      </c>
      <c r="C6" s="1"/>
    </row>
    <row r="7" spans="1:3" x14ac:dyDescent="0.3">
      <c r="A7" s="21"/>
      <c r="B7" s="1" t="s">
        <v>2573</v>
      </c>
      <c r="C7" s="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54CF9-D87F-43AA-9488-945CB9BE75BB}">
  <dimension ref="A1:AA28"/>
  <sheetViews>
    <sheetView topLeftCell="A12" zoomScale="80" zoomScaleNormal="80" workbookViewId="0">
      <selection activeCell="L15" sqref="L15"/>
    </sheetView>
  </sheetViews>
  <sheetFormatPr baseColWidth="10" defaultColWidth="11.44140625" defaultRowHeight="14.4" x14ac:dyDescent="0.3"/>
  <cols>
    <col min="1" max="1" width="23" customWidth="1"/>
    <col min="2" max="2" width="18.6640625" style="9" customWidth="1"/>
    <col min="3" max="11" width="18.6640625" style="9" hidden="1" customWidth="1"/>
    <col min="12" max="18" width="18.6640625" style="9" customWidth="1"/>
    <col min="19" max="19" width="19.44140625" customWidth="1"/>
    <col min="20" max="20" width="20.6640625" style="9" customWidth="1"/>
  </cols>
  <sheetData>
    <row r="1" spans="1:27" ht="39.75" customHeight="1" x14ac:dyDescent="0.3">
      <c r="A1" s="106" t="s">
        <v>3024</v>
      </c>
      <c r="B1" s="88"/>
      <c r="C1" s="88"/>
      <c r="D1" s="88"/>
      <c r="E1" s="88"/>
      <c r="F1" s="88"/>
      <c r="G1" s="88"/>
      <c r="H1" s="88"/>
      <c r="I1" s="88"/>
      <c r="J1" s="88"/>
      <c r="K1" s="88"/>
      <c r="L1" s="88"/>
      <c r="M1" s="88"/>
      <c r="N1" s="88"/>
      <c r="O1" s="88"/>
      <c r="P1" s="88"/>
      <c r="Q1" s="88"/>
      <c r="R1" s="88"/>
      <c r="S1" s="88"/>
      <c r="T1" s="88"/>
    </row>
    <row r="2" spans="1:27" s="104" customFormat="1" ht="78" x14ac:dyDescent="0.3">
      <c r="A2" s="100" t="s">
        <v>2957</v>
      </c>
      <c r="B2" s="101" t="s">
        <v>2951</v>
      </c>
      <c r="C2" s="102" t="s">
        <v>3049</v>
      </c>
      <c r="D2" s="102" t="s">
        <v>3048</v>
      </c>
      <c r="E2" s="102" t="s">
        <v>3050</v>
      </c>
      <c r="F2" s="102" t="s">
        <v>3051</v>
      </c>
      <c r="G2" s="102" t="s">
        <v>3037</v>
      </c>
      <c r="H2" s="102" t="s">
        <v>3052</v>
      </c>
      <c r="I2" s="102" t="s">
        <v>3043</v>
      </c>
      <c r="J2" s="102" t="s">
        <v>3044</v>
      </c>
      <c r="K2" s="102" t="s">
        <v>3045</v>
      </c>
      <c r="L2" s="103" t="s">
        <v>2952</v>
      </c>
      <c r="M2" s="103" t="s">
        <v>3026</v>
      </c>
      <c r="N2" s="103" t="s">
        <v>3027</v>
      </c>
      <c r="O2" s="103" t="s">
        <v>3028</v>
      </c>
      <c r="P2" s="103" t="s">
        <v>3029</v>
      </c>
      <c r="Q2" s="103" t="s">
        <v>3030</v>
      </c>
      <c r="R2" s="103" t="s">
        <v>3031</v>
      </c>
      <c r="S2" s="103" t="s">
        <v>3033</v>
      </c>
      <c r="T2" s="103" t="s">
        <v>3034</v>
      </c>
      <c r="V2" s="105"/>
      <c r="W2" s="105"/>
      <c r="X2" s="105"/>
      <c r="Y2" s="105"/>
      <c r="Z2" s="105"/>
      <c r="AA2" s="105"/>
    </row>
    <row r="3" spans="1:27" x14ac:dyDescent="0.3">
      <c r="A3" s="89" t="s">
        <v>2962</v>
      </c>
      <c r="B3" s="89">
        <v>530</v>
      </c>
      <c r="C3" s="89">
        <f>COUNTIF('1_Instituciones'!B:B,A3)</f>
        <v>159</v>
      </c>
      <c r="D3" s="109">
        <f>C3/B3</f>
        <v>0.3</v>
      </c>
      <c r="E3" s="90">
        <f>C3/B3</f>
        <v>0.3</v>
      </c>
      <c r="F3" s="89">
        <f>SUMIF('1_Instituciones'!B2:B761,Medias!A3,'1_Instituciones'!D2:D761)</f>
        <v>38</v>
      </c>
      <c r="G3" s="109">
        <f>F3/B3</f>
        <v>7.1698113207547168E-2</v>
      </c>
      <c r="H3" s="90">
        <f>F3/B3</f>
        <v>7.1698113207547168E-2</v>
      </c>
      <c r="I3" s="89">
        <f>SUMIF('1_Instituciones'!$B$2:$B$761,Medias!A3,'1_Instituciones'!$E$2:$E$761)</f>
        <v>216</v>
      </c>
      <c r="J3" s="109">
        <f>I3/B3</f>
        <v>0.40754716981132078</v>
      </c>
      <c r="K3" s="90">
        <f>I3/B3</f>
        <v>0.40754716981132078</v>
      </c>
      <c r="L3" s="89">
        <f>COUNTIF('2_Bibliotecas digitales'!$C:$C,$A3)</f>
        <v>38</v>
      </c>
      <c r="M3" s="110">
        <f>L3/B3</f>
        <v>7.1698113207547168E-2</v>
      </c>
      <c r="N3" s="91">
        <f>L3/B3</f>
        <v>7.1698113207547168E-2</v>
      </c>
      <c r="O3" s="92">
        <f>COUNTIFS('2_Bibliotecas digitales'!C:C,$A3,'2_Bibliotecas digitales'!E:E,"Individual")</f>
        <v>32</v>
      </c>
      <c r="P3" s="109">
        <f>O3/B3</f>
        <v>6.0377358490566038E-2</v>
      </c>
      <c r="Q3" s="90">
        <f>O3/B3</f>
        <v>6.0377358490566038E-2</v>
      </c>
      <c r="R3" s="89">
        <f>COUNTIFS('2_Bibliotecas digitales'!C:C,$A3,'2_Bibliotecas digitales'!E:E,"Colectivo")</f>
        <v>6</v>
      </c>
      <c r="S3" s="109">
        <f>R3/B3</f>
        <v>1.1320754716981131E-2</v>
      </c>
      <c r="T3" s="91">
        <f>R3/B3</f>
        <v>1.1320754716981131E-2</v>
      </c>
    </row>
    <row r="4" spans="1:27" ht="28.8" x14ac:dyDescent="0.3">
      <c r="A4" s="89" t="s">
        <v>2959</v>
      </c>
      <c r="B4" s="89">
        <v>621</v>
      </c>
      <c r="C4" s="89">
        <f>COUNTIF('1_Instituciones'!B:B,A4)</f>
        <v>112</v>
      </c>
      <c r="D4" s="109">
        <f>C4/B4</f>
        <v>0.18035426731078905</v>
      </c>
      <c r="E4" s="90">
        <f>C4/B4</f>
        <v>0.18035426731078905</v>
      </c>
      <c r="F4" s="89">
        <f>SUMIF('1_Instituciones'!B3:B762,Medias!A4,'1_Instituciones'!D3:D762)</f>
        <v>46</v>
      </c>
      <c r="G4" s="109">
        <f>F4/B4</f>
        <v>7.407407407407407E-2</v>
      </c>
      <c r="H4" s="90">
        <f>F4/B4</f>
        <v>7.407407407407407E-2</v>
      </c>
      <c r="I4" s="89">
        <f>SUMIF('1_Instituciones'!$B$2:$B$761,Medias!A4,'1_Instituciones'!$E$2:$E$761)</f>
        <v>95</v>
      </c>
      <c r="J4" s="109">
        <f>I4/B4</f>
        <v>0.1529790660225443</v>
      </c>
      <c r="K4" s="90">
        <f>I4/B4</f>
        <v>0.1529790660225443</v>
      </c>
      <c r="L4" s="89">
        <f>COUNTIF('2_Bibliotecas digitales'!$C:$C,$A4)</f>
        <v>46</v>
      </c>
      <c r="M4" s="110">
        <f>L4/B4</f>
        <v>7.407407407407407E-2</v>
      </c>
      <c r="N4" s="91">
        <f>L4/B4</f>
        <v>7.407407407407407E-2</v>
      </c>
      <c r="O4" s="92">
        <f>COUNTIFS('2_Bibliotecas digitales'!C:C,$A4,'2_Bibliotecas digitales'!E:E,"Individual")</f>
        <v>27</v>
      </c>
      <c r="P4" s="109">
        <f>O4/B4</f>
        <v>4.3478260869565216E-2</v>
      </c>
      <c r="Q4" s="90">
        <f>O4/B4</f>
        <v>4.3478260869565216E-2</v>
      </c>
      <c r="R4" s="89">
        <f>COUNTIFS('2_Bibliotecas digitales'!C:C,$A4,'2_Bibliotecas digitales'!E:E,"Colectivo")</f>
        <v>19</v>
      </c>
      <c r="S4" s="109">
        <f>R4/B4</f>
        <v>3.0595813204508857E-2</v>
      </c>
      <c r="T4" s="91">
        <f>R4/B4</f>
        <v>3.0595813204508857E-2</v>
      </c>
    </row>
    <row r="5" spans="1:27" x14ac:dyDescent="0.3">
      <c r="A5" s="89" t="s">
        <v>2967</v>
      </c>
      <c r="B5" s="115">
        <v>4793</v>
      </c>
      <c r="C5" s="89">
        <f>COUNTIF('1_Instituciones'!B:B,A5)</f>
        <v>205</v>
      </c>
      <c r="D5" s="109">
        <f>C5/B5</f>
        <v>4.2770707281452117E-2</v>
      </c>
      <c r="E5" s="90">
        <f>C5/B5</f>
        <v>4.2770707281452117E-2</v>
      </c>
      <c r="F5" s="89">
        <f>SUMIF('1_Instituciones'!B4:B763,Medias!A5,'1_Instituciones'!D4:D763)</f>
        <v>50</v>
      </c>
      <c r="G5" s="109">
        <f>F5/B5</f>
        <v>1.0431879824744418E-2</v>
      </c>
      <c r="H5" s="90">
        <f>F5/B5</f>
        <v>1.0431879824744418E-2</v>
      </c>
      <c r="I5" s="89">
        <f>SUMIF('1_Instituciones'!$B$2:$B$761,Medias!A5,'1_Instituciones'!$E$2:$E$761)</f>
        <v>191</v>
      </c>
      <c r="J5" s="109">
        <f>I5/B5</f>
        <v>3.984978093052368E-2</v>
      </c>
      <c r="K5" s="90">
        <f>I5/B5</f>
        <v>3.984978093052368E-2</v>
      </c>
      <c r="L5" s="89">
        <f>COUNTIF('2_Bibliotecas digitales'!$C:$C,$A5)</f>
        <v>50</v>
      </c>
      <c r="M5" s="110">
        <f>L5/B5</f>
        <v>1.0431879824744418E-2</v>
      </c>
      <c r="N5" s="91">
        <f>L5/B5</f>
        <v>1.0431879824744418E-2</v>
      </c>
      <c r="O5" s="92">
        <f>COUNTIFS('2_Bibliotecas digitales'!C:C,$A5,'2_Bibliotecas digitales'!E:E,"Individual")</f>
        <v>36</v>
      </c>
      <c r="P5" s="109">
        <f>O5/B5</f>
        <v>7.510953473815982E-3</v>
      </c>
      <c r="Q5" s="90">
        <f>O5/B5</f>
        <v>7.510953473815982E-3</v>
      </c>
      <c r="R5" s="89">
        <f>COUNTIFS('2_Bibliotecas digitales'!C:C,$A5,'2_Bibliotecas digitales'!E:E,"Colectivo")</f>
        <v>13</v>
      </c>
      <c r="S5" s="109">
        <f>R5/B5</f>
        <v>2.7122887544335488E-3</v>
      </c>
      <c r="T5" s="91">
        <f>R5/B5</f>
        <v>2.7122887544335488E-3</v>
      </c>
    </row>
    <row r="6" spans="1:27" x14ac:dyDescent="0.3">
      <c r="A6" s="89" t="s">
        <v>44</v>
      </c>
      <c r="B6" s="89">
        <v>731</v>
      </c>
      <c r="C6" s="89">
        <f>COUNTIF('1_Instituciones'!B:B,A6)</f>
        <v>81</v>
      </c>
      <c r="D6" s="109">
        <f>C6/B6</f>
        <v>0.11080711354309165</v>
      </c>
      <c r="E6" s="90">
        <f>C6/B6</f>
        <v>0.11080711354309165</v>
      </c>
      <c r="F6" s="89">
        <f>SUMIF('1_Instituciones'!B5:B764,Medias!A6,'1_Instituciones'!D5:D764)</f>
        <v>71</v>
      </c>
      <c r="G6" s="109">
        <f>F6/B6</f>
        <v>9.7127222982216141E-2</v>
      </c>
      <c r="H6" s="90">
        <f>F6/B6</f>
        <v>9.7127222982216141E-2</v>
      </c>
      <c r="I6" s="89">
        <f>SUMIF('1_Instituciones'!$B$2:$B$761,Medias!A6,'1_Instituciones'!$E$2:$E$761)</f>
        <v>68</v>
      </c>
      <c r="J6" s="109">
        <f>I6/B6</f>
        <v>9.3023255813953487E-2</v>
      </c>
      <c r="K6" s="90">
        <f>I6/B6</f>
        <v>9.3023255813953487E-2</v>
      </c>
      <c r="L6" s="89">
        <f>COUNTIF('2_Bibliotecas digitales'!$C:$C,$A6)</f>
        <v>71</v>
      </c>
      <c r="M6" s="110">
        <f>L6/B6</f>
        <v>9.7127222982216141E-2</v>
      </c>
      <c r="N6" s="91">
        <f>L6/B6</f>
        <v>9.7127222982216141E-2</v>
      </c>
      <c r="O6" s="92">
        <f>COUNTIFS('2_Bibliotecas digitales'!C:C,$A6,'2_Bibliotecas digitales'!E:E,"Individual")</f>
        <v>62</v>
      </c>
      <c r="P6" s="109">
        <f>O6/B6</f>
        <v>8.4815321477428179E-2</v>
      </c>
      <c r="Q6" s="90">
        <f>O6/B6</f>
        <v>8.4815321477428179E-2</v>
      </c>
      <c r="R6" s="89">
        <f>COUNTIFS('2_Bibliotecas digitales'!C:C,$A6,'2_Bibliotecas digitales'!E:E,"Colectivo")</f>
        <v>9</v>
      </c>
      <c r="S6" s="109">
        <f>R6/B6</f>
        <v>1.2311901504787962E-2</v>
      </c>
      <c r="T6" s="91">
        <f>R6/B6</f>
        <v>1.2311901504787962E-2</v>
      </c>
    </row>
    <row r="7" spans="1:27" x14ac:dyDescent="0.3">
      <c r="A7" s="89" t="s">
        <v>2887</v>
      </c>
      <c r="B7" s="89">
        <v>115</v>
      </c>
      <c r="C7" s="89">
        <f>COUNTIF('1_Instituciones'!B:B,A7)</f>
        <v>4</v>
      </c>
      <c r="D7" s="109">
        <f>C7/B7</f>
        <v>3.4782608695652174E-2</v>
      </c>
      <c r="E7" s="90">
        <f>C7/B7</f>
        <v>3.4782608695652174E-2</v>
      </c>
      <c r="F7" s="89">
        <f>SUMIF('1_Instituciones'!B6:B765,Medias!A7,'1_Instituciones'!D6:D765)</f>
        <v>0</v>
      </c>
      <c r="G7" s="109">
        <f>F7/B7</f>
        <v>0</v>
      </c>
      <c r="H7" s="90">
        <f>F7/B7</f>
        <v>0</v>
      </c>
      <c r="I7" s="89">
        <f>SUMIF('1_Instituciones'!$B$2:$B$761,Medias!A7,'1_Instituciones'!$E$2:$E$761)</f>
        <v>4</v>
      </c>
      <c r="J7" s="109">
        <f>I7/B7</f>
        <v>3.4782608695652174E-2</v>
      </c>
      <c r="K7" s="90">
        <f>I7/B7</f>
        <v>3.4782608695652174E-2</v>
      </c>
      <c r="L7" s="89">
        <f>COUNTIF('2_Bibliotecas digitales'!$C:$C,$A7)</f>
        <v>0</v>
      </c>
      <c r="M7" s="110">
        <f>L7/B7</f>
        <v>0</v>
      </c>
      <c r="N7" s="91">
        <f>L7/B7</f>
        <v>0</v>
      </c>
      <c r="O7" s="92">
        <f>COUNTIFS('2_Bibliotecas digitales'!C:C,$A7,'2_Bibliotecas digitales'!E:E,"Individual")</f>
        <v>0</v>
      </c>
      <c r="P7" s="109">
        <f>O7/B7</f>
        <v>0</v>
      </c>
      <c r="Q7" s="90">
        <f>O7/B7</f>
        <v>0</v>
      </c>
      <c r="R7" s="89">
        <f>COUNTIFS('2_Bibliotecas digitales'!C:C,$A7,'2_Bibliotecas digitales'!E:E,"Colectivo")</f>
        <v>0</v>
      </c>
      <c r="S7" s="109">
        <f>R7/B7</f>
        <v>0</v>
      </c>
      <c r="T7" s="91">
        <f>R7/B7</f>
        <v>0</v>
      </c>
    </row>
    <row r="8" spans="1:27" x14ac:dyDescent="0.3">
      <c r="A8" s="52"/>
      <c r="B8" s="52"/>
      <c r="C8" s="52"/>
      <c r="D8" s="52"/>
      <c r="E8" s="93"/>
      <c r="F8" s="93"/>
      <c r="G8" s="93"/>
      <c r="H8" s="93"/>
      <c r="I8" s="94"/>
      <c r="J8" s="52"/>
      <c r="K8" s="94"/>
      <c r="L8" s="52"/>
      <c r="M8" s="94"/>
      <c r="N8" s="94"/>
      <c r="O8" s="95"/>
      <c r="P8" s="94"/>
      <c r="Q8" s="95"/>
      <c r="R8" s="94"/>
    </row>
    <row r="9" spans="1:27" x14ac:dyDescent="0.3">
      <c r="A9" s="96"/>
      <c r="O9" s="82"/>
      <c r="Q9" s="82"/>
    </row>
    <row r="10" spans="1:27" ht="0.75" customHeight="1" x14ac:dyDescent="0.3">
      <c r="A10" s="96"/>
      <c r="P10" s="83"/>
    </row>
    <row r="11" spans="1:27" ht="35.25" customHeight="1" x14ac:dyDescent="0.3">
      <c r="A11" s="81" t="s">
        <v>3025</v>
      </c>
      <c r="B11" s="88"/>
      <c r="C11" s="88"/>
      <c r="D11" s="88"/>
      <c r="E11" s="88"/>
      <c r="F11" s="88"/>
      <c r="G11" s="88"/>
      <c r="H11" s="88"/>
      <c r="I11" s="88"/>
      <c r="J11" s="88"/>
      <c r="K11" s="88"/>
      <c r="L11" s="88"/>
      <c r="M11" s="88"/>
      <c r="N11" s="88"/>
      <c r="O11" s="88"/>
      <c r="P11" s="88"/>
      <c r="Q11" s="88"/>
      <c r="R11" s="88"/>
      <c r="S11" s="88"/>
      <c r="T11" s="97"/>
    </row>
    <row r="12" spans="1:27" s="104" customFormat="1" ht="78" x14ac:dyDescent="0.3">
      <c r="A12" s="101" t="s">
        <v>2950</v>
      </c>
      <c r="B12" s="101" t="s">
        <v>2951</v>
      </c>
      <c r="C12" s="102" t="s">
        <v>3049</v>
      </c>
      <c r="D12" s="102" t="s">
        <v>3048</v>
      </c>
      <c r="E12" s="102" t="s">
        <v>3050</v>
      </c>
      <c r="F12" s="102" t="s">
        <v>3051</v>
      </c>
      <c r="G12" s="102" t="s">
        <v>3037</v>
      </c>
      <c r="H12" s="102" t="s">
        <v>3052</v>
      </c>
      <c r="I12" s="102" t="s">
        <v>3043</v>
      </c>
      <c r="J12" s="102" t="s">
        <v>3044</v>
      </c>
      <c r="K12" s="102" t="s">
        <v>3046</v>
      </c>
      <c r="L12" s="103" t="s">
        <v>2952</v>
      </c>
      <c r="M12" s="103" t="s">
        <v>3026</v>
      </c>
      <c r="N12" s="103" t="s">
        <v>3027</v>
      </c>
      <c r="O12" s="103" t="s">
        <v>3028</v>
      </c>
      <c r="P12" s="103" t="s">
        <v>3029</v>
      </c>
      <c r="Q12" s="103" t="s">
        <v>3030</v>
      </c>
      <c r="R12" s="103" t="s">
        <v>3031</v>
      </c>
      <c r="S12" s="103" t="s">
        <v>3033</v>
      </c>
      <c r="T12" s="103" t="s">
        <v>3035</v>
      </c>
    </row>
    <row r="13" spans="1:27" x14ac:dyDescent="0.3">
      <c r="A13" s="107" t="s">
        <v>25</v>
      </c>
      <c r="B13" s="113">
        <v>36332</v>
      </c>
      <c r="C13" s="8">
        <f>COUNTIF('1_Instituciones'!C:C,$A13)</f>
        <v>76</v>
      </c>
      <c r="D13" s="108">
        <f>C13/B13</f>
        <v>2.0918198832984695E-3</v>
      </c>
      <c r="E13" s="84">
        <f>C13/B13</f>
        <v>2.0918198832984695E-3</v>
      </c>
      <c r="F13" s="85">
        <f>SUMIF('1_Instituciones'!$C$2:$C$761,Medias!A13,'1_Instituciones'!$D$2:$D$761)</f>
        <v>17</v>
      </c>
      <c r="G13" s="108">
        <f>F13/B13</f>
        <v>4.679070791588682E-4</v>
      </c>
      <c r="H13" s="84">
        <f>F13/B13</f>
        <v>4.679070791588682E-4</v>
      </c>
      <c r="I13" s="86">
        <f>SUMIF('1_Instituciones'!$C$2:$C$761,Medias!A13,'1_Instituciones'!$E$2:$E$761)</f>
        <v>73</v>
      </c>
      <c r="J13" s="112">
        <f>I13/B13</f>
        <v>2.0092480457998461E-3</v>
      </c>
      <c r="K13" s="87">
        <f>I13/B13</f>
        <v>2.0092480457998461E-3</v>
      </c>
      <c r="L13" s="85">
        <f>COUNTIF('2_Bibliotecas digitales'!$D:$D,$A13)</f>
        <v>18</v>
      </c>
      <c r="M13" s="108">
        <f t="shared" ref="M13:M26" si="0">L13/B13</f>
        <v>4.9543102499174279E-4</v>
      </c>
      <c r="N13" s="90">
        <f t="shared" ref="N13:N26" si="1">L13/B13</f>
        <v>4.9543102499174279E-4</v>
      </c>
      <c r="O13" s="99">
        <f>COUNTIFS('2_Bibliotecas digitales'!D:D,$A13,'2_Bibliotecas digitales'!E:E,"Individual")</f>
        <v>14</v>
      </c>
      <c r="P13" s="109">
        <f t="shared" ref="P13:P26" si="2">O13/B13</f>
        <v>3.8533524166024444E-4</v>
      </c>
      <c r="Q13" s="90">
        <f t="shared" ref="Q13:Q26" si="3">O13/B13</f>
        <v>3.8533524166024444E-4</v>
      </c>
      <c r="R13" s="99">
        <f>COUNTIFS('2_Bibliotecas digitales'!D:D,$A13,'2_Bibliotecas digitales'!E:E,"Colectivo")</f>
        <v>4</v>
      </c>
      <c r="S13" s="111">
        <f t="shared" ref="S13:S26" si="4">R13/B13</f>
        <v>1.100957833314984E-4</v>
      </c>
      <c r="T13" s="84">
        <f t="shared" ref="T13:T26" si="5">R13/B13</f>
        <v>1.100957833314984E-4</v>
      </c>
    </row>
    <row r="14" spans="1:27" x14ac:dyDescent="0.3">
      <c r="A14" s="98" t="s">
        <v>26</v>
      </c>
      <c r="B14" s="8">
        <v>9</v>
      </c>
      <c r="C14" s="8">
        <f>COUNTIF('1_Instituciones'!C:C,$A14)</f>
        <v>3</v>
      </c>
      <c r="D14" s="108">
        <f t="shared" ref="D14:D26" si="6">C14/B14</f>
        <v>0.33333333333333331</v>
      </c>
      <c r="E14" s="84">
        <f t="shared" ref="E14:E26" si="7">C14/B14</f>
        <v>0.33333333333333331</v>
      </c>
      <c r="F14" s="85">
        <f>SUMIF('1_Instituciones'!$C$2:$C$761,Medias!A14,'1_Instituciones'!$D$2:$D$761)</f>
        <v>1</v>
      </c>
      <c r="G14" s="108">
        <f t="shared" ref="G14:G26" si="8">F14/B14</f>
        <v>0.1111111111111111</v>
      </c>
      <c r="H14" s="84">
        <f t="shared" ref="H14:H26" si="9">F14/B14</f>
        <v>0.1111111111111111</v>
      </c>
      <c r="I14" s="86">
        <f>SUMIF('1_Instituciones'!$C$2:$C$761,Medias!A14,'1_Instituciones'!$E$2:$E$761)</f>
        <v>7</v>
      </c>
      <c r="J14" s="112">
        <f t="shared" ref="J14:J26" si="10">I14/B14</f>
        <v>0.77777777777777779</v>
      </c>
      <c r="K14" s="87">
        <f t="shared" ref="K14:K26" si="11">I14/B14</f>
        <v>0.77777777777777779</v>
      </c>
      <c r="L14" s="85">
        <f>COUNTIF('2_Bibliotecas digitales'!$D:$D,$A14)</f>
        <v>1</v>
      </c>
      <c r="M14" s="108">
        <f t="shared" si="0"/>
        <v>0.1111111111111111</v>
      </c>
      <c r="N14" s="90">
        <f t="shared" si="1"/>
        <v>0.1111111111111111</v>
      </c>
      <c r="O14" s="99">
        <f>COUNTIFS('2_Bibliotecas digitales'!D:D,$A14,'2_Bibliotecas digitales'!E:E,"Individual")</f>
        <v>1</v>
      </c>
      <c r="P14" s="109">
        <f t="shared" si="2"/>
        <v>0.1111111111111111</v>
      </c>
      <c r="Q14" s="90">
        <f t="shared" si="3"/>
        <v>0.1111111111111111</v>
      </c>
      <c r="R14" s="99">
        <f>COUNTIFS('2_Bibliotecas digitales'!D:D,$A14,'2_Bibliotecas digitales'!E:E,"Colectivo")</f>
        <v>0</v>
      </c>
      <c r="S14" s="111">
        <f t="shared" si="4"/>
        <v>0</v>
      </c>
      <c r="T14" s="84">
        <f t="shared" si="5"/>
        <v>0</v>
      </c>
    </row>
    <row r="15" spans="1:27" x14ac:dyDescent="0.3">
      <c r="A15" s="98" t="s">
        <v>2856</v>
      </c>
      <c r="B15" s="8">
        <v>398</v>
      </c>
      <c r="C15" s="8">
        <f>COUNTIF('1_Instituciones'!C:C,$A15)</f>
        <v>66</v>
      </c>
      <c r="D15" s="108">
        <f t="shared" si="6"/>
        <v>0.16582914572864321</v>
      </c>
      <c r="E15" s="84">
        <f t="shared" si="7"/>
        <v>0.16582914572864321</v>
      </c>
      <c r="F15" s="85">
        <f>SUMIF('1_Instituciones'!$C$2:$C$761,Medias!A15,'1_Instituciones'!$D$2:$D$761)</f>
        <v>22</v>
      </c>
      <c r="G15" s="108">
        <f t="shared" si="8"/>
        <v>5.5276381909547742E-2</v>
      </c>
      <c r="H15" s="84">
        <f t="shared" si="9"/>
        <v>5.5276381909547742E-2</v>
      </c>
      <c r="I15" s="86">
        <f>SUMIF('1_Instituciones'!$C$2:$C$761,Medias!A15,'1_Instituciones'!$E$2:$E$761)</f>
        <v>61</v>
      </c>
      <c r="J15" s="112">
        <f t="shared" si="10"/>
        <v>0.15326633165829145</v>
      </c>
      <c r="K15" s="87">
        <f t="shared" si="11"/>
        <v>0.15326633165829145</v>
      </c>
      <c r="L15" s="85">
        <f>COUNTIF('2_Bibliotecas digitales'!$D:$D,$A15)</f>
        <v>22</v>
      </c>
      <c r="M15" s="108">
        <f t="shared" si="0"/>
        <v>5.5276381909547742E-2</v>
      </c>
      <c r="N15" s="90">
        <f t="shared" si="1"/>
        <v>5.5276381909547742E-2</v>
      </c>
      <c r="O15" s="99">
        <f>COUNTIFS('2_Bibliotecas digitales'!D:D,$A15,'2_Bibliotecas digitales'!E:E,"Individual")</f>
        <v>20</v>
      </c>
      <c r="P15" s="109">
        <f t="shared" si="2"/>
        <v>5.0251256281407038E-2</v>
      </c>
      <c r="Q15" s="90">
        <f t="shared" si="3"/>
        <v>5.0251256281407038E-2</v>
      </c>
      <c r="R15" s="99">
        <f>COUNTIFS('2_Bibliotecas digitales'!D:D,$A15,'2_Bibliotecas digitales'!E:E,"Colectivo")</f>
        <v>2</v>
      </c>
      <c r="S15" s="111">
        <f t="shared" si="4"/>
        <v>5.0251256281407036E-3</v>
      </c>
      <c r="T15" s="84">
        <f t="shared" si="5"/>
        <v>5.0251256281407036E-3</v>
      </c>
    </row>
    <row r="16" spans="1:27" ht="28.8" x14ac:dyDescent="0.3">
      <c r="A16" s="98" t="s">
        <v>2872</v>
      </c>
      <c r="B16" s="8">
        <v>16</v>
      </c>
      <c r="C16" s="8">
        <f>COUNTIF('1_Instituciones'!C:C,$A16)</f>
        <v>22</v>
      </c>
      <c r="D16" s="108">
        <f t="shared" si="6"/>
        <v>1.375</v>
      </c>
      <c r="E16" s="84">
        <f t="shared" si="7"/>
        <v>1.375</v>
      </c>
      <c r="F16" s="85">
        <f>SUMIF('1_Instituciones'!$C$2:$C$761,Medias!A16,'1_Instituciones'!$D$2:$D$761)</f>
        <v>15</v>
      </c>
      <c r="G16" s="108">
        <f t="shared" si="8"/>
        <v>0.9375</v>
      </c>
      <c r="H16" s="84">
        <f t="shared" si="9"/>
        <v>0.9375</v>
      </c>
      <c r="I16" s="86">
        <f>SUMIF('1_Instituciones'!$C$2:$C$761,Medias!A16,'1_Instituciones'!$E$2:$E$761)</f>
        <v>32</v>
      </c>
      <c r="J16" s="112">
        <f t="shared" si="10"/>
        <v>2</v>
      </c>
      <c r="K16" s="87">
        <f t="shared" si="11"/>
        <v>2</v>
      </c>
      <c r="L16" s="85">
        <f>COUNTIF('2_Bibliotecas digitales'!$D:$D,$A16)</f>
        <v>15</v>
      </c>
      <c r="M16" s="108">
        <f t="shared" si="0"/>
        <v>0.9375</v>
      </c>
      <c r="N16" s="90">
        <f t="shared" si="1"/>
        <v>0.9375</v>
      </c>
      <c r="O16" s="99">
        <f>COUNTIFS('2_Bibliotecas digitales'!D:D,$A16,'2_Bibliotecas digitales'!E:E,"Individual")</f>
        <v>2</v>
      </c>
      <c r="P16" s="109">
        <f t="shared" si="2"/>
        <v>0.125</v>
      </c>
      <c r="Q16" s="90">
        <f t="shared" si="3"/>
        <v>0.125</v>
      </c>
      <c r="R16" s="99">
        <f>COUNTIFS('2_Bibliotecas digitales'!D:D,$A16,'2_Bibliotecas digitales'!E:E,"Colectivo")</f>
        <v>13</v>
      </c>
      <c r="S16" s="111">
        <f t="shared" si="4"/>
        <v>0.8125</v>
      </c>
      <c r="T16" s="84">
        <f t="shared" si="5"/>
        <v>0.8125</v>
      </c>
    </row>
    <row r="17" spans="1:20" ht="28.8" x14ac:dyDescent="0.3">
      <c r="A17" s="98" t="s">
        <v>2039</v>
      </c>
      <c r="B17" s="8">
        <v>53</v>
      </c>
      <c r="C17" s="8">
        <f>COUNTIF('1_Instituciones'!C:C,$A17)</f>
        <v>47</v>
      </c>
      <c r="D17" s="108">
        <f t="shared" si="6"/>
        <v>0.8867924528301887</v>
      </c>
      <c r="E17" s="84">
        <f t="shared" si="7"/>
        <v>0.8867924528301887</v>
      </c>
      <c r="F17" s="85">
        <f>SUMIF('1_Instituciones'!$C$2:$C$761,Medias!A17,'1_Instituciones'!$D$2:$D$761)</f>
        <v>1</v>
      </c>
      <c r="G17" s="108">
        <f t="shared" si="8"/>
        <v>1.8867924528301886E-2</v>
      </c>
      <c r="H17" s="84">
        <f t="shared" si="9"/>
        <v>1.8867924528301886E-2</v>
      </c>
      <c r="I17" s="86">
        <f>SUMIF('1_Instituciones'!$C$2:$C$761,Medias!A17,'1_Instituciones'!$E$2:$E$761)</f>
        <v>96</v>
      </c>
      <c r="J17" s="112">
        <f t="shared" si="10"/>
        <v>1.8113207547169812</v>
      </c>
      <c r="K17" s="87">
        <f t="shared" si="11"/>
        <v>1.8113207547169812</v>
      </c>
      <c r="L17" s="85">
        <f>COUNTIF('2_Bibliotecas digitales'!$D:$D,$A17)</f>
        <v>1</v>
      </c>
      <c r="M17" s="108">
        <f t="shared" si="0"/>
        <v>1.8867924528301886E-2</v>
      </c>
      <c r="N17" s="90">
        <f t="shared" si="1"/>
        <v>1.8867924528301886E-2</v>
      </c>
      <c r="O17" s="99">
        <f>COUNTIFS('2_Bibliotecas digitales'!D:D,$A17,'2_Bibliotecas digitales'!E:E,"Individual")</f>
        <v>0</v>
      </c>
      <c r="P17" s="109">
        <f t="shared" si="2"/>
        <v>0</v>
      </c>
      <c r="Q17" s="90">
        <f t="shared" si="3"/>
        <v>0</v>
      </c>
      <c r="R17" s="99">
        <f>COUNTIFS('2_Bibliotecas digitales'!D:D,$A17,'2_Bibliotecas digitales'!E:E,"Colectivo")</f>
        <v>1</v>
      </c>
      <c r="S17" s="111">
        <f t="shared" si="4"/>
        <v>1.8867924528301886E-2</v>
      </c>
      <c r="T17" s="84">
        <f t="shared" si="5"/>
        <v>1.8867924528301886E-2</v>
      </c>
    </row>
    <row r="18" spans="1:20" ht="28.8" x14ac:dyDescent="0.3">
      <c r="A18" s="98" t="s">
        <v>2040</v>
      </c>
      <c r="B18" s="114">
        <v>3220</v>
      </c>
      <c r="C18" s="8">
        <f>COUNTIF('1_Instituciones'!C:C,$A18)</f>
        <v>85</v>
      </c>
      <c r="D18" s="108">
        <f t="shared" si="6"/>
        <v>2.6397515527950312E-2</v>
      </c>
      <c r="E18" s="84">
        <f t="shared" si="7"/>
        <v>2.6397515527950312E-2</v>
      </c>
      <c r="F18" s="85">
        <f>SUMIF('1_Instituciones'!$C$2:$C$761,Medias!A18,'1_Instituciones'!$D$2:$D$761)</f>
        <v>5</v>
      </c>
      <c r="G18" s="108">
        <f t="shared" si="8"/>
        <v>1.5527950310559005E-3</v>
      </c>
      <c r="H18" s="84">
        <f t="shared" si="9"/>
        <v>1.5527950310559005E-3</v>
      </c>
      <c r="I18" s="86">
        <f>SUMIF('1_Instituciones'!$C$2:$C$761,Medias!A18,'1_Instituciones'!$E$2:$E$761)</f>
        <v>77</v>
      </c>
      <c r="J18" s="112">
        <f t="shared" si="10"/>
        <v>2.391304347826087E-2</v>
      </c>
      <c r="K18" s="87">
        <f t="shared" si="11"/>
        <v>2.391304347826087E-2</v>
      </c>
      <c r="L18" s="85">
        <f>COUNTIF('2_Bibliotecas digitales'!$D:$D,$A18)</f>
        <v>5</v>
      </c>
      <c r="M18" s="108">
        <f t="shared" si="0"/>
        <v>1.5527950310559005E-3</v>
      </c>
      <c r="N18" s="90">
        <f t="shared" si="1"/>
        <v>1.5527950310559005E-3</v>
      </c>
      <c r="O18" s="99">
        <f>COUNTIFS('2_Bibliotecas digitales'!D:D,$A18,'2_Bibliotecas digitales'!E:E,"Individual")</f>
        <v>4</v>
      </c>
      <c r="P18" s="109">
        <f t="shared" si="2"/>
        <v>1.2422360248447205E-3</v>
      </c>
      <c r="Q18" s="90">
        <f t="shared" si="3"/>
        <v>1.2422360248447205E-3</v>
      </c>
      <c r="R18" s="99">
        <f>COUNTIFS('2_Bibliotecas digitales'!D:D,$A18,'2_Bibliotecas digitales'!E:E,"Colectivo")</f>
        <v>1</v>
      </c>
      <c r="S18" s="111">
        <f t="shared" si="4"/>
        <v>3.1055900621118014E-4</v>
      </c>
      <c r="T18" s="84">
        <f t="shared" si="5"/>
        <v>3.1055900621118014E-4</v>
      </c>
    </row>
    <row r="19" spans="1:20" x14ac:dyDescent="0.3">
      <c r="A19" s="98" t="s">
        <v>1400</v>
      </c>
      <c r="B19" s="8">
        <v>116</v>
      </c>
      <c r="C19" s="8">
        <f>COUNTIF('1_Instituciones'!C:C,$A19)</f>
        <v>6</v>
      </c>
      <c r="D19" s="108">
        <f t="shared" si="6"/>
        <v>5.1724137931034482E-2</v>
      </c>
      <c r="E19" s="84">
        <f t="shared" si="7"/>
        <v>5.1724137931034482E-2</v>
      </c>
      <c r="F19" s="85">
        <f>SUMIF('1_Instituciones'!$C$2:$C$761,Medias!A19,'1_Instituciones'!$D$2:$D$761)</f>
        <v>3</v>
      </c>
      <c r="G19" s="108">
        <f t="shared" si="8"/>
        <v>2.5862068965517241E-2</v>
      </c>
      <c r="H19" s="84">
        <f t="shared" si="9"/>
        <v>2.5862068965517241E-2</v>
      </c>
      <c r="I19" s="86">
        <f>SUMIF('1_Instituciones'!$C$2:$C$761,Medias!A19,'1_Instituciones'!$E$2:$E$761)</f>
        <v>4</v>
      </c>
      <c r="J19" s="112">
        <f t="shared" si="10"/>
        <v>3.4482758620689655E-2</v>
      </c>
      <c r="K19" s="87">
        <f t="shared" si="11"/>
        <v>3.4482758620689655E-2</v>
      </c>
      <c r="L19" s="85">
        <f>COUNTIF('2_Bibliotecas digitales'!$D:$D,$A19)</f>
        <v>3</v>
      </c>
      <c r="M19" s="108">
        <f t="shared" si="0"/>
        <v>2.5862068965517241E-2</v>
      </c>
      <c r="N19" s="90">
        <f t="shared" si="1"/>
        <v>2.5862068965517241E-2</v>
      </c>
      <c r="O19" s="99">
        <f>COUNTIFS('2_Bibliotecas digitales'!D:D,$A19,'2_Bibliotecas digitales'!E:E,"Individual")</f>
        <v>3</v>
      </c>
      <c r="P19" s="109">
        <f t="shared" si="2"/>
        <v>2.5862068965517241E-2</v>
      </c>
      <c r="Q19" s="90">
        <f t="shared" si="3"/>
        <v>2.5862068965517241E-2</v>
      </c>
      <c r="R19" s="99">
        <f>COUNTIFS('2_Bibliotecas digitales'!D:D,$A19,'2_Bibliotecas digitales'!E:E,"Colectivo")</f>
        <v>0</v>
      </c>
      <c r="S19" s="111">
        <f t="shared" si="4"/>
        <v>0</v>
      </c>
      <c r="T19" s="84">
        <f t="shared" si="5"/>
        <v>0</v>
      </c>
    </row>
    <row r="20" spans="1:20" x14ac:dyDescent="0.3">
      <c r="A20" s="98" t="s">
        <v>29</v>
      </c>
      <c r="B20" s="8">
        <v>182</v>
      </c>
      <c r="C20" s="8">
        <f>COUNTIF('1_Instituciones'!C:C,$A20)</f>
        <v>37</v>
      </c>
      <c r="D20" s="108">
        <f t="shared" si="6"/>
        <v>0.2032967032967033</v>
      </c>
      <c r="E20" s="84">
        <f t="shared" si="7"/>
        <v>0.2032967032967033</v>
      </c>
      <c r="F20" s="85">
        <f>SUMIF('1_Instituciones'!$C$2:$C$761,Medias!A20,'1_Instituciones'!$D$2:$D$761)</f>
        <v>4</v>
      </c>
      <c r="G20" s="108">
        <f t="shared" si="8"/>
        <v>2.197802197802198E-2</v>
      </c>
      <c r="H20" s="84">
        <f t="shared" si="9"/>
        <v>2.197802197802198E-2</v>
      </c>
      <c r="I20" s="86">
        <f>SUMIF('1_Instituciones'!$C$2:$C$761,Medias!A20,'1_Instituciones'!$E$2:$E$761)</f>
        <v>38</v>
      </c>
      <c r="J20" s="112">
        <f t="shared" si="10"/>
        <v>0.2087912087912088</v>
      </c>
      <c r="K20" s="87">
        <f t="shared" si="11"/>
        <v>0.2087912087912088</v>
      </c>
      <c r="L20" s="85">
        <f>COUNTIF('2_Bibliotecas digitales'!$D:$D,$A20)</f>
        <v>4</v>
      </c>
      <c r="M20" s="108">
        <f t="shared" si="0"/>
        <v>2.197802197802198E-2</v>
      </c>
      <c r="N20" s="90">
        <f t="shared" si="1"/>
        <v>2.197802197802198E-2</v>
      </c>
      <c r="O20" s="99">
        <f>COUNTIFS('2_Bibliotecas digitales'!D:D,$A20,'2_Bibliotecas digitales'!E:E,"Individual")</f>
        <v>1</v>
      </c>
      <c r="P20" s="109">
        <f t="shared" si="2"/>
        <v>5.4945054945054949E-3</v>
      </c>
      <c r="Q20" s="90">
        <f t="shared" si="3"/>
        <v>5.4945054945054949E-3</v>
      </c>
      <c r="R20" s="99">
        <f>COUNTIFS('2_Bibliotecas digitales'!D:D,$A20,'2_Bibliotecas digitales'!E:E,"Colectivo")</f>
        <v>3</v>
      </c>
      <c r="S20" s="111">
        <f t="shared" si="4"/>
        <v>1.6483516483516484E-2</v>
      </c>
      <c r="T20" s="84">
        <f t="shared" si="5"/>
        <v>1.6483516483516484E-2</v>
      </c>
    </row>
    <row r="21" spans="1:20" x14ac:dyDescent="0.3">
      <c r="A21" s="98" t="s">
        <v>34</v>
      </c>
      <c r="B21" s="8">
        <v>81</v>
      </c>
      <c r="C21" s="8">
        <f>COUNTIF('1_Instituciones'!C:C,$A21)</f>
        <v>69</v>
      </c>
      <c r="D21" s="108">
        <f t="shared" si="6"/>
        <v>0.85185185185185186</v>
      </c>
      <c r="E21" s="84">
        <f t="shared" si="7"/>
        <v>0.85185185185185186</v>
      </c>
      <c r="F21" s="85">
        <f>SUMIF('1_Instituciones'!$C$2:$C$761,Medias!A21,'1_Instituciones'!$D$2:$D$761)</f>
        <v>20</v>
      </c>
      <c r="G21" s="108">
        <f t="shared" si="8"/>
        <v>0.24691358024691357</v>
      </c>
      <c r="H21" s="84">
        <f t="shared" si="9"/>
        <v>0.24691358024691357</v>
      </c>
      <c r="I21" s="86">
        <f>SUMIF('1_Instituciones'!$C$2:$C$761,Medias!A21,'1_Instituciones'!$E$2:$E$761)</f>
        <v>60</v>
      </c>
      <c r="J21" s="112">
        <f t="shared" si="10"/>
        <v>0.7407407407407407</v>
      </c>
      <c r="K21" s="87">
        <f t="shared" si="11"/>
        <v>0.7407407407407407</v>
      </c>
      <c r="L21" s="85">
        <f>COUNTIF('2_Bibliotecas digitales'!$D:$D,$A21)</f>
        <v>20</v>
      </c>
      <c r="M21" s="108">
        <f t="shared" si="0"/>
        <v>0.24691358024691357</v>
      </c>
      <c r="N21" s="90">
        <f t="shared" si="1"/>
        <v>0.24691358024691357</v>
      </c>
      <c r="O21" s="99">
        <f>COUNTIFS('2_Bibliotecas digitales'!D:D,$A21,'2_Bibliotecas digitales'!E:E,"Individual")</f>
        <v>19</v>
      </c>
      <c r="P21" s="109">
        <f t="shared" si="2"/>
        <v>0.23456790123456789</v>
      </c>
      <c r="Q21" s="90">
        <f t="shared" si="3"/>
        <v>0.23456790123456789</v>
      </c>
      <c r="R21" s="99">
        <f>COUNTIFS('2_Bibliotecas digitales'!D:D,$A21,'2_Bibliotecas digitales'!E:E,"Colectivo")</f>
        <v>1</v>
      </c>
      <c r="S21" s="111">
        <f t="shared" si="4"/>
        <v>1.2345679012345678E-2</v>
      </c>
      <c r="T21" s="84">
        <f t="shared" si="5"/>
        <v>1.2345679012345678E-2</v>
      </c>
    </row>
    <row r="22" spans="1:20" x14ac:dyDescent="0.3">
      <c r="A22" s="98" t="s">
        <v>37</v>
      </c>
      <c r="B22" s="8">
        <v>56</v>
      </c>
      <c r="C22" s="8">
        <f>COUNTIF('1_Instituciones'!C:C,$A22)</f>
        <v>13</v>
      </c>
      <c r="D22" s="108">
        <f t="shared" si="6"/>
        <v>0.23214285714285715</v>
      </c>
      <c r="E22" s="84">
        <f t="shared" si="7"/>
        <v>0.23214285714285715</v>
      </c>
      <c r="F22" s="85">
        <f>SUMIF('1_Instituciones'!$C$2:$C$761,Medias!A22,'1_Instituciones'!$D$2:$D$761)</f>
        <v>1</v>
      </c>
      <c r="G22" s="108">
        <f t="shared" si="8"/>
        <v>1.7857142857142856E-2</v>
      </c>
      <c r="H22" s="84">
        <f t="shared" si="9"/>
        <v>1.7857142857142856E-2</v>
      </c>
      <c r="I22" s="86">
        <f>SUMIF('1_Instituciones'!$C$2:$C$761,Medias!A22,'1_Instituciones'!$E$2:$E$761)</f>
        <v>11</v>
      </c>
      <c r="J22" s="112">
        <f t="shared" si="10"/>
        <v>0.19642857142857142</v>
      </c>
      <c r="K22" s="87">
        <f t="shared" si="11"/>
        <v>0.19642857142857142</v>
      </c>
      <c r="L22" s="85">
        <f>COUNTIF('2_Bibliotecas digitales'!$D:$D,$A22)</f>
        <v>1</v>
      </c>
      <c r="M22" s="108">
        <f t="shared" si="0"/>
        <v>1.7857142857142856E-2</v>
      </c>
      <c r="N22" s="90">
        <f t="shared" si="1"/>
        <v>1.7857142857142856E-2</v>
      </c>
      <c r="O22" s="99">
        <f>COUNTIFS('2_Bibliotecas digitales'!D:D,$A22,'2_Bibliotecas digitales'!E:E,"Individual")</f>
        <v>1</v>
      </c>
      <c r="P22" s="109">
        <f t="shared" si="2"/>
        <v>1.7857142857142856E-2</v>
      </c>
      <c r="Q22" s="90">
        <f t="shared" si="3"/>
        <v>1.7857142857142856E-2</v>
      </c>
      <c r="R22" s="99">
        <f>COUNTIFS('2_Bibliotecas digitales'!D:D,$A22,'2_Bibliotecas digitales'!E:E,"Colectivo")</f>
        <v>0</v>
      </c>
      <c r="S22" s="111">
        <f t="shared" si="4"/>
        <v>0</v>
      </c>
      <c r="T22" s="84">
        <f t="shared" si="5"/>
        <v>0</v>
      </c>
    </row>
    <row r="23" spans="1:20" x14ac:dyDescent="0.3">
      <c r="A23" s="98" t="s">
        <v>2203</v>
      </c>
      <c r="B23" s="8">
        <v>278</v>
      </c>
      <c r="C23" s="8">
        <f>COUNTIF('1_Instituciones'!C:C,$A23)</f>
        <v>40</v>
      </c>
      <c r="D23" s="108">
        <f t="shared" si="6"/>
        <v>0.14388489208633093</v>
      </c>
      <c r="E23" s="84">
        <f t="shared" si="7"/>
        <v>0.14388489208633093</v>
      </c>
      <c r="F23" s="85">
        <f>SUMIF('1_Instituciones'!$C$2:$C$761,Medias!A23,'1_Instituciones'!$D$2:$D$761)</f>
        <v>13</v>
      </c>
      <c r="G23" s="108">
        <f t="shared" si="8"/>
        <v>4.6762589928057555E-2</v>
      </c>
      <c r="H23" s="84">
        <f t="shared" si="9"/>
        <v>4.6762589928057555E-2</v>
      </c>
      <c r="I23" s="86">
        <f>SUMIF('1_Instituciones'!$C$2:$C$761,Medias!A23,'1_Instituciones'!$E$2:$E$761)</f>
        <v>31</v>
      </c>
      <c r="J23" s="112">
        <f t="shared" si="10"/>
        <v>0.11151079136690648</v>
      </c>
      <c r="K23" s="87">
        <f t="shared" si="11"/>
        <v>0.11151079136690648</v>
      </c>
      <c r="L23" s="85">
        <f>COUNTIF('2_Bibliotecas digitales'!$D:$D,$A23)</f>
        <v>13</v>
      </c>
      <c r="M23" s="108">
        <f t="shared" si="0"/>
        <v>4.6762589928057555E-2</v>
      </c>
      <c r="N23" s="90">
        <f t="shared" si="1"/>
        <v>4.6762589928057555E-2</v>
      </c>
      <c r="O23" s="99">
        <f>COUNTIFS('2_Bibliotecas digitales'!D:D,$A23,'2_Bibliotecas digitales'!E:E,"Individual")</f>
        <v>9</v>
      </c>
      <c r="P23" s="109">
        <f t="shared" si="2"/>
        <v>3.237410071942446E-2</v>
      </c>
      <c r="Q23" s="90">
        <f t="shared" si="3"/>
        <v>3.237410071942446E-2</v>
      </c>
      <c r="R23" s="99">
        <f>COUNTIFS('2_Bibliotecas digitales'!D:D,$A23,'2_Bibliotecas digitales'!E:E,"Colectivo")</f>
        <v>3</v>
      </c>
      <c r="S23" s="111">
        <f t="shared" si="4"/>
        <v>1.0791366906474821E-2</v>
      </c>
      <c r="T23" s="84">
        <f t="shared" si="5"/>
        <v>1.0791366906474821E-2</v>
      </c>
    </row>
    <row r="24" spans="1:20" x14ac:dyDescent="0.3">
      <c r="A24" s="98" t="s">
        <v>38</v>
      </c>
      <c r="B24" s="8">
        <v>247</v>
      </c>
      <c r="C24" s="8">
        <f>COUNTIF('1_Instituciones'!C:C,$A24)</f>
        <v>46</v>
      </c>
      <c r="D24" s="108">
        <f t="shared" si="6"/>
        <v>0.18623481781376519</v>
      </c>
      <c r="E24" s="84">
        <f t="shared" si="7"/>
        <v>0.18623481781376519</v>
      </c>
      <c r="F24" s="85">
        <f>SUMIF('1_Instituciones'!$C$2:$C$761,Medias!A24,'1_Instituciones'!$D$2:$D$761)</f>
        <v>7</v>
      </c>
      <c r="G24" s="108">
        <f t="shared" si="8"/>
        <v>2.8340080971659919E-2</v>
      </c>
      <c r="H24" s="84">
        <f t="shared" si="9"/>
        <v>2.8340080971659919E-2</v>
      </c>
      <c r="I24" s="86">
        <f>SUMIF('1_Instituciones'!$C$2:$C$761,Medias!A24,'1_Instituciones'!$E$2:$E$761)</f>
        <v>56</v>
      </c>
      <c r="J24" s="112">
        <f t="shared" si="10"/>
        <v>0.22672064777327935</v>
      </c>
      <c r="K24" s="87">
        <f t="shared" si="11"/>
        <v>0.22672064777327935</v>
      </c>
      <c r="L24" s="85">
        <f>COUNTIF('2_Bibliotecas digitales'!$D:$D,$A24)</f>
        <v>7</v>
      </c>
      <c r="M24" s="108">
        <f t="shared" si="0"/>
        <v>2.8340080971659919E-2</v>
      </c>
      <c r="N24" s="90">
        <f t="shared" si="1"/>
        <v>2.8340080971659919E-2</v>
      </c>
      <c r="O24" s="99">
        <f>COUNTIFS('2_Bibliotecas digitales'!D:D,$A24,'2_Bibliotecas digitales'!E:E,"Individual")</f>
        <v>7</v>
      </c>
      <c r="P24" s="109">
        <f t="shared" si="2"/>
        <v>2.8340080971659919E-2</v>
      </c>
      <c r="Q24" s="90">
        <f t="shared" si="3"/>
        <v>2.8340080971659919E-2</v>
      </c>
      <c r="R24" s="99">
        <f>COUNTIFS('2_Bibliotecas digitales'!D:D,$A24,'2_Bibliotecas digitales'!E:E,"Colectivo")</f>
        <v>0</v>
      </c>
      <c r="S24" s="111">
        <f t="shared" si="4"/>
        <v>0</v>
      </c>
      <c r="T24" s="84">
        <f t="shared" si="5"/>
        <v>0</v>
      </c>
    </row>
    <row r="25" spans="1:20" x14ac:dyDescent="0.3">
      <c r="A25" s="98" t="s">
        <v>41</v>
      </c>
      <c r="B25" s="8">
        <v>46</v>
      </c>
      <c r="C25" s="8">
        <f>COUNTIF('1_Instituciones'!C:C,$A25)</f>
        <v>15</v>
      </c>
      <c r="D25" s="108">
        <f t="shared" si="6"/>
        <v>0.32608695652173914</v>
      </c>
      <c r="E25" s="84">
        <f t="shared" si="7"/>
        <v>0.32608695652173914</v>
      </c>
      <c r="F25" s="85">
        <f>SUMIF('1_Instituciones'!$C$2:$C$761,Medias!A25,'1_Instituciones'!$D$2:$D$761)</f>
        <v>8</v>
      </c>
      <c r="G25" s="108">
        <f t="shared" si="8"/>
        <v>0.17391304347826086</v>
      </c>
      <c r="H25" s="84">
        <f t="shared" si="9"/>
        <v>0.17391304347826086</v>
      </c>
      <c r="I25" s="86">
        <f>SUMIF('1_Instituciones'!$C$2:$C$761,Medias!A25,'1_Instituciones'!$E$2:$E$761)</f>
        <v>18</v>
      </c>
      <c r="J25" s="112">
        <f t="shared" si="10"/>
        <v>0.39130434782608697</v>
      </c>
      <c r="K25" s="87">
        <f t="shared" si="11"/>
        <v>0.39130434782608697</v>
      </c>
      <c r="L25" s="85">
        <f>COUNTIF('2_Bibliotecas digitales'!$D:$D,$A25)</f>
        <v>8</v>
      </c>
      <c r="M25" s="108">
        <f t="shared" si="0"/>
        <v>0.17391304347826086</v>
      </c>
      <c r="N25" s="90">
        <f t="shared" si="1"/>
        <v>0.17391304347826086</v>
      </c>
      <c r="O25" s="99">
        <f>COUNTIFS('2_Bibliotecas digitales'!D:D,$A25,'2_Bibliotecas digitales'!E:E,"Individual")</f>
        <v>8</v>
      </c>
      <c r="P25" s="109">
        <f t="shared" si="2"/>
        <v>0.17391304347826086</v>
      </c>
      <c r="Q25" s="90">
        <f t="shared" si="3"/>
        <v>0.17391304347826086</v>
      </c>
      <c r="R25" s="99">
        <f>COUNTIFS('2_Bibliotecas digitales'!D:D,$A25,'2_Bibliotecas digitales'!E:E,"Colectivo")</f>
        <v>0</v>
      </c>
      <c r="S25" s="111">
        <f t="shared" si="4"/>
        <v>0</v>
      </c>
      <c r="T25" s="84">
        <f t="shared" si="5"/>
        <v>0</v>
      </c>
    </row>
    <row r="26" spans="1:20" x14ac:dyDescent="0.3">
      <c r="A26" s="8" t="s">
        <v>44</v>
      </c>
      <c r="B26" s="8">
        <v>719</v>
      </c>
      <c r="C26" s="8">
        <f>COUNTIF('1_Instituciones'!C:C,$A26)</f>
        <v>74</v>
      </c>
      <c r="D26" s="108">
        <f t="shared" si="6"/>
        <v>0.10292072322670376</v>
      </c>
      <c r="E26" s="84">
        <f t="shared" si="7"/>
        <v>0.10292072322670376</v>
      </c>
      <c r="F26" s="85">
        <f>SUMIF('1_Instituciones'!$C$2:$C$761,Medias!A26,'1_Instituciones'!$D$2:$D$761)</f>
        <v>67</v>
      </c>
      <c r="G26" s="108">
        <f t="shared" si="8"/>
        <v>9.3184979137691235E-2</v>
      </c>
      <c r="H26" s="84">
        <f t="shared" si="9"/>
        <v>9.3184979137691235E-2</v>
      </c>
      <c r="I26" s="86">
        <f>SUMIF('1_Instituciones'!$C$2:$C$761,Medias!A26,'1_Instituciones'!$E$2:$E$761)</f>
        <v>64</v>
      </c>
      <c r="J26" s="112">
        <f t="shared" si="10"/>
        <v>8.9012517385257298E-2</v>
      </c>
      <c r="K26" s="87">
        <f t="shared" si="11"/>
        <v>8.9012517385257298E-2</v>
      </c>
      <c r="L26" s="85">
        <f>COUNTIF('2_Bibliotecas digitales'!$D:$D,$A26)</f>
        <v>66</v>
      </c>
      <c r="M26" s="108">
        <f t="shared" si="0"/>
        <v>9.1794158553546598E-2</v>
      </c>
      <c r="N26" s="90">
        <f t="shared" si="1"/>
        <v>9.1794158553546598E-2</v>
      </c>
      <c r="O26" s="99">
        <f>COUNTIFS('2_Bibliotecas digitales'!D:D,$A26,'2_Bibliotecas digitales'!E:E,"Individual")</f>
        <v>57</v>
      </c>
      <c r="P26" s="109">
        <f t="shared" si="2"/>
        <v>7.9276773296244787E-2</v>
      </c>
      <c r="Q26" s="90">
        <f t="shared" si="3"/>
        <v>7.9276773296244787E-2</v>
      </c>
      <c r="R26" s="99">
        <f>COUNTIFS('2_Bibliotecas digitales'!D:D,$A26,'2_Bibliotecas digitales'!E:E,"Colectivo")</f>
        <v>9</v>
      </c>
      <c r="S26" s="111">
        <f t="shared" si="4"/>
        <v>1.2517385257301807E-2</v>
      </c>
      <c r="T26" s="84">
        <f t="shared" si="5"/>
        <v>1.2517385257301807E-2</v>
      </c>
    </row>
    <row r="28" spans="1:20" ht="144" x14ac:dyDescent="0.3">
      <c r="F28" s="82"/>
      <c r="G28" s="82"/>
      <c r="H28" s="82"/>
      <c r="I28" s="82"/>
      <c r="L28" s="82" t="s">
        <v>3042</v>
      </c>
      <c r="O28" s="82"/>
      <c r="R28" s="82"/>
    </row>
  </sheetData>
  <sortState xmlns:xlrd2="http://schemas.microsoft.com/office/spreadsheetml/2017/richdata2" ref="A14:A25">
    <sortCondition ref="A13:A25"/>
  </sortState>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2DBBA-B029-4584-9D60-E917D7F73088}">
  <dimension ref="A1:H18"/>
  <sheetViews>
    <sheetView zoomScale="70" zoomScaleNormal="70" workbookViewId="0">
      <selection activeCell="K9" sqref="K9"/>
    </sheetView>
  </sheetViews>
  <sheetFormatPr baseColWidth="10" defaultRowHeight="14.4" x14ac:dyDescent="0.3"/>
  <cols>
    <col min="1" max="1" width="20.44140625" style="133" customWidth="1"/>
    <col min="2" max="16384" width="11.5546875" style="133"/>
  </cols>
  <sheetData>
    <row r="1" spans="1:8" ht="31.8" thickBot="1" x14ac:dyDescent="0.35">
      <c r="A1" s="136"/>
      <c r="B1" s="137"/>
      <c r="C1" s="136" t="s">
        <v>3053</v>
      </c>
      <c r="D1" s="125"/>
      <c r="E1" s="125"/>
      <c r="F1" s="125"/>
      <c r="G1" s="125"/>
      <c r="H1" s="137"/>
    </row>
    <row r="2" spans="1:8" ht="31.8" thickBot="1" x14ac:dyDescent="0.35">
      <c r="A2" s="138" t="s">
        <v>2950</v>
      </c>
      <c r="B2" s="139" t="s">
        <v>3054</v>
      </c>
      <c r="C2" s="140" t="s">
        <v>3055</v>
      </c>
      <c r="D2" s="141"/>
      <c r="E2" s="127"/>
      <c r="F2" s="142" t="s">
        <v>3056</v>
      </c>
      <c r="G2" s="143"/>
      <c r="H2" s="144"/>
    </row>
    <row r="3" spans="1:8" ht="16.2" thickBot="1" x14ac:dyDescent="0.35">
      <c r="A3" s="145"/>
      <c r="B3" s="146"/>
      <c r="C3" s="126" t="s">
        <v>2658</v>
      </c>
      <c r="D3" s="127" t="s">
        <v>3057</v>
      </c>
      <c r="E3" s="127" t="s">
        <v>3058</v>
      </c>
      <c r="F3" s="128" t="s">
        <v>2658</v>
      </c>
      <c r="G3" s="128" t="s">
        <v>3057</v>
      </c>
      <c r="H3" s="128" t="s">
        <v>3058</v>
      </c>
    </row>
    <row r="4" spans="1:8" ht="15" thickBot="1" x14ac:dyDescent="0.35">
      <c r="A4" s="129" t="s">
        <v>25</v>
      </c>
      <c r="B4" s="130">
        <v>36332</v>
      </c>
      <c r="C4" s="131">
        <v>14</v>
      </c>
      <c r="D4" s="132">
        <v>4.0000000000000002E-4</v>
      </c>
      <c r="E4" s="131">
        <v>0</v>
      </c>
      <c r="F4" s="131">
        <v>4</v>
      </c>
      <c r="G4" s="132">
        <v>1E-4</v>
      </c>
      <c r="H4" s="131">
        <v>0</v>
      </c>
    </row>
    <row r="5" spans="1:8" ht="15" thickBot="1" x14ac:dyDescent="0.35">
      <c r="A5" s="129" t="s">
        <v>26</v>
      </c>
      <c r="B5" s="131">
        <v>9</v>
      </c>
      <c r="C5" s="131">
        <v>1</v>
      </c>
      <c r="D5" s="132">
        <v>0.1111</v>
      </c>
      <c r="E5" s="131">
        <v>0.11</v>
      </c>
      <c r="F5" s="131">
        <v>0</v>
      </c>
      <c r="G5" s="132">
        <v>0</v>
      </c>
      <c r="H5" s="131">
        <v>0</v>
      </c>
    </row>
    <row r="6" spans="1:8" ht="43.8" thickBot="1" x14ac:dyDescent="0.35">
      <c r="A6" s="129" t="s">
        <v>2856</v>
      </c>
      <c r="B6" s="131">
        <v>398</v>
      </c>
      <c r="C6" s="131">
        <v>20</v>
      </c>
      <c r="D6" s="132">
        <v>5.0299999999999997E-2</v>
      </c>
      <c r="E6" s="131">
        <v>0.05</v>
      </c>
      <c r="F6" s="131">
        <v>2</v>
      </c>
      <c r="G6" s="132">
        <v>5.0000000000000001E-3</v>
      </c>
      <c r="H6" s="131">
        <v>0.01</v>
      </c>
    </row>
    <row r="7" spans="1:8" ht="43.8" thickBot="1" x14ac:dyDescent="0.35">
      <c r="A7" s="129" t="s">
        <v>2872</v>
      </c>
      <c r="B7" s="131">
        <v>16</v>
      </c>
      <c r="C7" s="131">
        <v>2</v>
      </c>
      <c r="D7" s="132">
        <v>0.125</v>
      </c>
      <c r="E7" s="131">
        <v>0.13</v>
      </c>
      <c r="F7" s="131">
        <v>13</v>
      </c>
      <c r="G7" s="132">
        <v>0.8125</v>
      </c>
      <c r="H7" s="131">
        <v>0.81</v>
      </c>
    </row>
    <row r="8" spans="1:8" ht="43.8" thickBot="1" x14ac:dyDescent="0.35">
      <c r="A8" s="129" t="s">
        <v>2039</v>
      </c>
      <c r="B8" s="131">
        <v>53</v>
      </c>
      <c r="C8" s="131">
        <v>0</v>
      </c>
      <c r="D8" s="132">
        <v>0</v>
      </c>
      <c r="E8" s="131">
        <v>0</v>
      </c>
      <c r="F8" s="131">
        <v>1</v>
      </c>
      <c r="G8" s="132">
        <v>1.89E-2</v>
      </c>
      <c r="H8" s="131">
        <v>0.02</v>
      </c>
    </row>
    <row r="9" spans="1:8" ht="43.8" thickBot="1" x14ac:dyDescent="0.35">
      <c r="A9" s="129" t="s">
        <v>2040</v>
      </c>
      <c r="B9" s="130">
        <v>3220</v>
      </c>
      <c r="C9" s="131">
        <v>4</v>
      </c>
      <c r="D9" s="132">
        <v>1.1999999999999999E-3</v>
      </c>
      <c r="E9" s="131">
        <v>0</v>
      </c>
      <c r="F9" s="131">
        <v>1</v>
      </c>
      <c r="G9" s="132">
        <v>2.9999999999999997E-4</v>
      </c>
      <c r="H9" s="131">
        <v>0</v>
      </c>
    </row>
    <row r="10" spans="1:8" ht="29.4" thickBot="1" x14ac:dyDescent="0.35">
      <c r="A10" s="129" t="s">
        <v>1400</v>
      </c>
      <c r="B10" s="131">
        <v>116</v>
      </c>
      <c r="C10" s="131">
        <v>3</v>
      </c>
      <c r="D10" s="132">
        <v>2.5899999999999999E-2</v>
      </c>
      <c r="E10" s="131">
        <v>0.03</v>
      </c>
      <c r="F10" s="131">
        <v>0</v>
      </c>
      <c r="G10" s="132">
        <v>0</v>
      </c>
      <c r="H10" s="131">
        <v>0</v>
      </c>
    </row>
    <row r="11" spans="1:8" ht="15" thickBot="1" x14ac:dyDescent="0.35">
      <c r="A11" s="129" t="s">
        <v>29</v>
      </c>
      <c r="B11" s="131">
        <v>182</v>
      </c>
      <c r="C11" s="131">
        <v>1</v>
      </c>
      <c r="D11" s="132">
        <v>5.4999999999999997E-3</v>
      </c>
      <c r="E11" s="131">
        <v>0.01</v>
      </c>
      <c r="F11" s="131">
        <v>3</v>
      </c>
      <c r="G11" s="132">
        <v>1.6500000000000001E-2</v>
      </c>
      <c r="H11" s="131">
        <v>0.02</v>
      </c>
    </row>
    <row r="12" spans="1:8" ht="15" thickBot="1" x14ac:dyDescent="0.35">
      <c r="A12" s="129" t="s">
        <v>34</v>
      </c>
      <c r="B12" s="131">
        <v>81</v>
      </c>
      <c r="C12" s="131">
        <v>19</v>
      </c>
      <c r="D12" s="132">
        <v>0.2346</v>
      </c>
      <c r="E12" s="131">
        <v>0.23</v>
      </c>
      <c r="F12" s="131">
        <v>1</v>
      </c>
      <c r="G12" s="132">
        <v>1.23E-2</v>
      </c>
      <c r="H12" s="131">
        <v>0.01</v>
      </c>
    </row>
    <row r="13" spans="1:8" ht="15" thickBot="1" x14ac:dyDescent="0.35">
      <c r="A13" s="129" t="s">
        <v>37</v>
      </c>
      <c r="B13" s="131">
        <v>56</v>
      </c>
      <c r="C13" s="131">
        <v>1</v>
      </c>
      <c r="D13" s="132">
        <v>1.7899999999999999E-2</v>
      </c>
      <c r="E13" s="131">
        <v>0.02</v>
      </c>
      <c r="F13" s="131">
        <v>0</v>
      </c>
      <c r="G13" s="132">
        <v>0</v>
      </c>
      <c r="H13" s="131">
        <v>0</v>
      </c>
    </row>
    <row r="14" spans="1:8" ht="24.6" customHeight="1" thickBot="1" x14ac:dyDescent="0.35">
      <c r="A14" s="129" t="s">
        <v>2203</v>
      </c>
      <c r="B14" s="131">
        <v>278</v>
      </c>
      <c r="C14" s="131">
        <v>9</v>
      </c>
      <c r="D14" s="132">
        <v>3.2399999999999998E-2</v>
      </c>
      <c r="E14" s="131">
        <v>0.03</v>
      </c>
      <c r="F14" s="131">
        <v>3</v>
      </c>
      <c r="G14" s="132">
        <v>1.0800000000000001E-2</v>
      </c>
      <c r="H14" s="131">
        <v>0.01</v>
      </c>
    </row>
    <row r="15" spans="1:8" ht="15" thickBot="1" x14ac:dyDescent="0.35">
      <c r="A15" s="129" t="s">
        <v>38</v>
      </c>
      <c r="B15" s="131">
        <v>247</v>
      </c>
      <c r="C15" s="131">
        <v>7</v>
      </c>
      <c r="D15" s="132">
        <v>2.8299999999999999E-2</v>
      </c>
      <c r="E15" s="131">
        <v>0.03</v>
      </c>
      <c r="F15" s="131">
        <v>0</v>
      </c>
      <c r="G15" s="132">
        <v>0</v>
      </c>
      <c r="H15" s="131">
        <v>0</v>
      </c>
    </row>
    <row r="16" spans="1:8" ht="29.4" thickBot="1" x14ac:dyDescent="0.35">
      <c r="A16" s="129" t="s">
        <v>41</v>
      </c>
      <c r="B16" s="131">
        <v>46</v>
      </c>
      <c r="C16" s="131">
        <v>8</v>
      </c>
      <c r="D16" s="132">
        <v>0.1739</v>
      </c>
      <c r="E16" s="131">
        <v>0.17</v>
      </c>
      <c r="F16" s="131">
        <v>0</v>
      </c>
      <c r="G16" s="132">
        <v>0</v>
      </c>
      <c r="H16" s="131">
        <v>0</v>
      </c>
    </row>
    <row r="17" spans="1:8" ht="29.4" thickBot="1" x14ac:dyDescent="0.35">
      <c r="A17" s="129" t="s">
        <v>3059</v>
      </c>
      <c r="B17" s="131">
        <v>719</v>
      </c>
      <c r="C17" s="131">
        <v>57</v>
      </c>
      <c r="D17" s="132">
        <v>7.9299999999999995E-2</v>
      </c>
      <c r="E17" s="131">
        <v>0.08</v>
      </c>
      <c r="F17" s="131">
        <v>9</v>
      </c>
      <c r="G17" s="132">
        <v>1.2500000000000001E-2</v>
      </c>
      <c r="H17" s="131">
        <v>0.01</v>
      </c>
    </row>
    <row r="18" spans="1:8" x14ac:dyDescent="0.3">
      <c r="B18" s="134">
        <f>SUM(B4:B17)</f>
        <v>41753</v>
      </c>
      <c r="C18" s="133">
        <f>SUM(C4:C17)</f>
        <v>146</v>
      </c>
      <c r="D18" s="135">
        <v>3.3999999999999998E-3</v>
      </c>
      <c r="F18" s="133">
        <f>SUM(F4:F17)</f>
        <v>37</v>
      </c>
      <c r="G18" s="135">
        <f>F18/B18</f>
        <v>8.8616386846454142E-4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1_Instituciones</vt:lpstr>
      <vt:lpstr>2_Bibliotecas digitales</vt:lpstr>
      <vt:lpstr>Listado instituciones</vt:lpstr>
      <vt:lpstr>3_Cargadas en bcas. ajenas</vt:lpstr>
      <vt:lpstr>4_Proyectos fuera de red</vt:lpstr>
      <vt:lpstr>5_Proyectos colectivos</vt:lpstr>
      <vt:lpstr>Leyenda</vt:lpstr>
      <vt:lpstr>Medias</vt:lpstr>
      <vt:lpstr>CuadroBibliotecasDigitales</vt:lpstr>
      <vt:lpstr>Tabla_tipos de proyectos</vt:lpstr>
      <vt:lpstr>Tabla_CCAA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Cordal Elviro, Julio</dc:creator>
  <cp:lastModifiedBy>Cordal Elviro, Julio</cp:lastModifiedBy>
  <dcterms:created xsi:type="dcterms:W3CDTF">2015-06-05T18:19:34Z</dcterms:created>
  <dcterms:modified xsi:type="dcterms:W3CDTF">2025-11-04T21:42:52Z</dcterms:modified>
</cp:coreProperties>
</file>